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4635" tabRatio="603" activeTab="0"/>
  </bookViews>
  <sheets>
    <sheet name="Portada" sheetId="1" r:id="rId1"/>
    <sheet name="Parte 1" sheetId="2" r:id="rId2"/>
    <sheet name="Parte 2" sheetId="3" r:id="rId3"/>
    <sheet name="Parte 3" sheetId="4" r:id="rId4"/>
    <sheet name="Parte  4" sheetId="5" r:id="rId5"/>
    <sheet name="Informe1" sheetId="6" r:id="rId6"/>
    <sheet name="Informe2" sheetId="7" r:id="rId7"/>
  </sheets>
  <definedNames>
    <definedName name="año1">'Parte 2'!$C$8</definedName>
    <definedName name="año2">'Parte 2'!$D$8</definedName>
    <definedName name="año3">'Parte 2'!$E$8</definedName>
    <definedName name="_xlnm.Print_Area" localSheetId="5">'Informe1'!$A$1:$G$466</definedName>
    <definedName name="_xlnm.Print_Area" localSheetId="6">'Informe2'!$A$1:$E$103</definedName>
    <definedName name="_xlnm.Print_Area" localSheetId="4">'Parte  4'!$A$1:$AF$70</definedName>
    <definedName name="_xlnm.Print_Area" localSheetId="1">'Parte 1'!$B$1:$E$27</definedName>
    <definedName name="_xlnm.Print_Area" localSheetId="2">'Parte 2'!$B$1:$E$191</definedName>
    <definedName name="_xlnm.Print_Area" localSheetId="3">'Parte 3'!$B$1:$E$81</definedName>
    <definedName name="_xlnm.Print_Area" localSheetId="0">'Portada'!$A:$H</definedName>
    <definedName name="BLANCO">'Parte  4'!#REF!</definedName>
    <definedName name="Duracion">'Parte 1'!#REF!</definedName>
    <definedName name="Horario">'Parte 1'!$C$12</definedName>
    <definedName name="Institución">'Parte 1'!$C$10</definedName>
    <definedName name="Programa">'Parte 1'!$C$9</definedName>
    <definedName name="Sede">'Parte 1'!$C$11</definedName>
    <definedName name="_xlnm.Print_Titles" localSheetId="5">'Informe1'!$1:$2</definedName>
    <definedName name="_xlnm.Print_Titles" localSheetId="6">'Informe2'!$1:$3</definedName>
    <definedName name="_xlnm.Print_Titles" localSheetId="4">'Parte  4'!$1:$5</definedName>
    <definedName name="_xlnm.Print_Titles" localSheetId="2">'Parte 2'!$1:$4</definedName>
    <definedName name="_xlnm.Print_Titles" localSheetId="3">'Parte 3'!$1:$4</definedName>
  </definedNames>
  <calcPr fullCalcOnLoad="1"/>
</workbook>
</file>

<file path=xl/comments2.xml><?xml version="1.0" encoding="utf-8"?>
<comments xmlns="http://schemas.openxmlformats.org/spreadsheetml/2006/main">
  <authors>
    <author>Fernando Rojas</author>
    <author>Sergio Poo</author>
  </authors>
  <commentList>
    <comment ref="B11" authorId="0">
      <text>
        <r>
          <rPr>
            <sz val="10"/>
            <rFont val="Arial"/>
            <family val="2"/>
          </rPr>
          <t>Corresponde al nombre de la ciudad(es) donde se dicta la carrera regularmente.</t>
        </r>
      </text>
    </comment>
    <comment ref="B12" authorId="0">
      <text>
        <r>
          <rPr>
            <sz val="10"/>
            <rFont val="Arial"/>
            <family val="2"/>
          </rPr>
          <t>Horario en que se dicta el programa sometido al proceso de acreditación. Este puede ser Diurno o Vespertino.</t>
        </r>
      </text>
    </comment>
    <comment ref="B13" authorId="1">
      <text>
        <r>
          <rPr>
            <sz val="10"/>
            <rFont val="Arial"/>
            <family val="2"/>
          </rPr>
          <t>Presencial y/o a Distancia.</t>
        </r>
      </text>
    </comment>
    <comment ref="B14" authorId="1">
      <text>
        <r>
          <rPr>
            <sz val="10"/>
            <rFont val="Arial"/>
            <family val="2"/>
          </rPr>
          <t xml:space="preserve">En número entero, sin decimales. Si es necesario, aproximar a número entero superior. </t>
        </r>
      </text>
    </comment>
  </commentList>
</comments>
</file>

<file path=xl/comments3.xml><?xml version="1.0" encoding="utf-8"?>
<comments xmlns="http://schemas.openxmlformats.org/spreadsheetml/2006/main">
  <authors>
    <author>Fernando</author>
    <author>Sergio Poo</author>
  </authors>
  <commentList>
    <comment ref="B54" authorId="0">
      <text>
        <r>
          <rPr>
            <sz val="10"/>
            <rFont val="Arial"/>
            <family val="2"/>
          </rPr>
          <t>Corresponde al numero total de alumnos del programa, incluye alumnos de primer año y cursos superiores.</t>
        </r>
      </text>
    </comment>
    <comment ref="C8" authorId="0">
      <text>
        <r>
          <rPr>
            <sz val="10"/>
            <rFont val="Arial"/>
            <family val="2"/>
          </rPr>
          <t>Podrá modificar los años para los cuales se ingresará la información en la página número 1.</t>
        </r>
      </text>
    </comment>
    <comment ref="B65" authorId="1">
      <text>
        <r>
          <rPr>
            <sz val="10"/>
            <rFont val="Arial"/>
            <family val="2"/>
          </rPr>
          <t>Sólo Crédito con Aval del Estado o Crédito Solidario.</t>
        </r>
      </text>
    </comment>
    <comment ref="B66" authorId="1">
      <text>
        <r>
          <rPr>
            <sz val="10"/>
            <rFont val="Arial"/>
            <family val="2"/>
          </rPr>
          <t>Valor que debe cancelar el estudiante a la Institución para obtener su Título.</t>
        </r>
      </text>
    </comment>
  </commentList>
</comments>
</file>

<file path=xl/sharedStrings.xml><?xml version="1.0" encoding="utf-8"?>
<sst xmlns="http://schemas.openxmlformats.org/spreadsheetml/2006/main" count="421" uniqueCount="327">
  <si>
    <t>Total</t>
  </si>
  <si>
    <t>Indicadores</t>
  </si>
  <si>
    <t>Total docentes</t>
  </si>
  <si>
    <t>Número de alumnos matriculados</t>
  </si>
  <si>
    <t>N° de postulantes en casos especiales</t>
  </si>
  <si>
    <t>Vacantes ofrecidas</t>
  </si>
  <si>
    <t>Puntaje promedio en la PAA</t>
  </si>
  <si>
    <t>Número de alumnos con Aporte Fiscal Indirecto</t>
  </si>
  <si>
    <t>Puntaje ponderado de ingreso a la carrera</t>
  </si>
  <si>
    <t>Puntaje ponderado promedio</t>
  </si>
  <si>
    <t>Promedio de notas de enseñanza media</t>
  </si>
  <si>
    <t>Puntaje máximo ingresado</t>
  </si>
  <si>
    <t>Puntaje mínimo ingresado</t>
  </si>
  <si>
    <t>Desviación estándar</t>
  </si>
  <si>
    <t>Horas docentes media jornada</t>
  </si>
  <si>
    <t>N° Doctores(PhD)</t>
  </si>
  <si>
    <t>N° Magister</t>
  </si>
  <si>
    <t>N° Licenciados o titulados</t>
  </si>
  <si>
    <t>N° No titulados ni graduados</t>
  </si>
  <si>
    <t>Proceso regular de admisión</t>
  </si>
  <si>
    <t>Procesos especiales de admisión</t>
  </si>
  <si>
    <t>Notas enseñanza media</t>
  </si>
  <si>
    <t>Número de postulantes al programa</t>
  </si>
  <si>
    <t>Datos</t>
  </si>
  <si>
    <t>Número de docentes según grado académico</t>
  </si>
  <si>
    <t>Número de docentes según categoría académica</t>
  </si>
  <si>
    <t>Año de la cohorte</t>
  </si>
  <si>
    <t>N° de alumnos matriculados de la cohorte en el mes de abril de cada año.</t>
  </si>
  <si>
    <t>Tasa de retención de la cohote inicial según año</t>
  </si>
  <si>
    <t>Indicación:</t>
  </si>
  <si>
    <t>(automática)</t>
  </si>
  <si>
    <t>Número de titulados de la cohorte</t>
  </si>
  <si>
    <t>Tramo de edad para alumnos de primer año</t>
  </si>
  <si>
    <t>Número de postulantes por vacante ofrecida</t>
  </si>
  <si>
    <t>Evolución del número de postulantes</t>
  </si>
  <si>
    <t>Alumnos con AFI</t>
  </si>
  <si>
    <t>Porcente de alumnos de primer año con AFI</t>
  </si>
  <si>
    <t>Puntaje Ponderado de ingreso</t>
  </si>
  <si>
    <t xml:space="preserve">            % de alumnos de primer año con AFI</t>
  </si>
  <si>
    <t xml:space="preserve"> Evolución puntaje promedio PAA</t>
  </si>
  <si>
    <t>% de alumnos de primer año con AFI</t>
  </si>
  <si>
    <t xml:space="preserve">         Promedio de nota enseñanza media</t>
  </si>
  <si>
    <t>Proveniencia alumnos primer año</t>
  </si>
  <si>
    <t>Colegio de preveniencia</t>
  </si>
  <si>
    <t xml:space="preserve">          Evolución puntaje mínimo ponderado</t>
  </si>
  <si>
    <t>% de crecimiento matrícula de primer año</t>
  </si>
  <si>
    <t>Matricula Total</t>
  </si>
  <si>
    <t>Horas de los docentes dedicadas al programa, según grado académico</t>
  </si>
  <si>
    <t>Horas docentes</t>
  </si>
  <si>
    <t>Total horas docentes</t>
  </si>
  <si>
    <t>% de horas de jornadas completa y media</t>
  </si>
  <si>
    <t>Número de docentes</t>
  </si>
  <si>
    <t>Número de alumnos por jornada completa equivalente</t>
  </si>
  <si>
    <t>Horas docentes contratadas/Total alumnos</t>
  </si>
  <si>
    <t>N° de alumnos extranjeros ingresados en primer año</t>
  </si>
  <si>
    <t>Total Horas</t>
  </si>
  <si>
    <t>Total doctores y magister</t>
  </si>
  <si>
    <t>Número de alumnos por docente con grado de doctor o magister</t>
  </si>
  <si>
    <t>Porcentaje de horas de doctores o magister del total de horas docentes</t>
  </si>
  <si>
    <t>Nº de personal asignado</t>
  </si>
  <si>
    <t xml:space="preserve">Metros cuadrados construidos totales </t>
  </si>
  <si>
    <t>Metros cuadrados de estantería</t>
  </si>
  <si>
    <t>Nº total de ejemplares</t>
  </si>
  <si>
    <t>Nº total de préstamos por año</t>
  </si>
  <si>
    <t>Renta promedio</t>
  </si>
  <si>
    <t>Crecimiento real anual</t>
  </si>
  <si>
    <t xml:space="preserve">Nº total de libros completos </t>
  </si>
  <si>
    <t>Item</t>
  </si>
  <si>
    <t>Número total de carreras que utilizan los inmuebles.</t>
  </si>
  <si>
    <t>Número total de  oficinas para el uso de la unidad</t>
  </si>
  <si>
    <t>Metros cuadrados totales de los laboratorios o talleres</t>
  </si>
  <si>
    <t>Número máximo de carreras que los ocupan</t>
  </si>
  <si>
    <t>Año matrícula</t>
  </si>
  <si>
    <t>Matrícula cohorte</t>
  </si>
  <si>
    <t>Año Nº2</t>
  </si>
  <si>
    <t>Año Nº3</t>
  </si>
  <si>
    <t>Año Nº4</t>
  </si>
  <si>
    <t>Año Nº5</t>
  </si>
  <si>
    <t>Año Nº6</t>
  </si>
  <si>
    <t>Año Nº7</t>
  </si>
  <si>
    <t>Año Nº8</t>
  </si>
  <si>
    <t>Año Nº9</t>
  </si>
  <si>
    <t>Año Nº10</t>
  </si>
  <si>
    <t>Número de docentes según  tramo de edad</t>
  </si>
  <si>
    <t>Primera Jerarquía =</t>
  </si>
  <si>
    <t>Segunda Jerarquía =</t>
  </si>
  <si>
    <t>Tercera Jerarquía =</t>
  </si>
  <si>
    <t>Cuarta Jerarquía =</t>
  </si>
  <si>
    <t>Quinta Jerarquía =</t>
  </si>
  <si>
    <t xml:space="preserve">  Uso compartido</t>
  </si>
  <si>
    <t xml:space="preserve">  Uso exclusivo</t>
  </si>
  <si>
    <t>Total ejemplares</t>
  </si>
  <si>
    <t xml:space="preserve"> % de uso exclusivo</t>
  </si>
  <si>
    <t>Metros cuadrados por usuarios</t>
  </si>
  <si>
    <t xml:space="preserve"> % de metros cuadrados de uso exclusivo</t>
  </si>
  <si>
    <t>Total metros cuadrados construidos</t>
  </si>
  <si>
    <t>Total computadores con acceso a internet</t>
  </si>
  <si>
    <t xml:space="preserve">   Uso compartido</t>
  </si>
  <si>
    <t xml:space="preserve">   Uso exclusivo</t>
  </si>
  <si>
    <t xml:space="preserve">   Computadores por usuarios totales</t>
  </si>
  <si>
    <t>Inversión total en biblioteca</t>
  </si>
  <si>
    <t>Inversión total por usuario, $</t>
  </si>
  <si>
    <t xml:space="preserve"> Metros cuadrados exclusivos por alumno</t>
  </si>
  <si>
    <t>Número total de salas de clases</t>
  </si>
  <si>
    <t xml:space="preserve">  En recintos de uso compartido</t>
  </si>
  <si>
    <t xml:space="preserve">  En recintos de uso exclusivo</t>
  </si>
  <si>
    <t>Total de oficinas de uso de la unidad</t>
  </si>
  <si>
    <t>Número total de  laboratorios y talleres compartidos con otras carreras</t>
  </si>
  <si>
    <t>Metros cuadrados totales de los laboratorios o talleres compartidos</t>
  </si>
  <si>
    <t>Total de talleres y laboratorios</t>
  </si>
  <si>
    <t xml:space="preserve">   de uso compartido con otras carreras</t>
  </si>
  <si>
    <t xml:space="preserve">   % de talleres o laboratorios de uso exclusivo del total</t>
  </si>
  <si>
    <t xml:space="preserve">   de uso exclusivo de la carrera</t>
  </si>
  <si>
    <t xml:space="preserve">   % de computadores de uso exclusivo</t>
  </si>
  <si>
    <t xml:space="preserve"> % uso exclusivo</t>
  </si>
  <si>
    <t>Número total de metros cuadrados construidos</t>
  </si>
  <si>
    <t>Total de horas cronológicas del programa</t>
  </si>
  <si>
    <t>Año de inicio  de la carrera</t>
  </si>
  <si>
    <t>Año 1</t>
  </si>
  <si>
    <t>Año 2</t>
  </si>
  <si>
    <t>Año 3</t>
  </si>
  <si>
    <t xml:space="preserve">Total horas </t>
  </si>
  <si>
    <t>Proceso especial de admisión</t>
  </si>
  <si>
    <t>Último puntaje ponderado matriculado</t>
  </si>
  <si>
    <t>Enseñanza media</t>
  </si>
  <si>
    <t>N° de alumnos de primer año que provienen  de establecimientos municipales</t>
  </si>
  <si>
    <t>Matrícula y vacantes primer año</t>
  </si>
  <si>
    <t>Matrícula de alumnos de primer año</t>
  </si>
  <si>
    <t xml:space="preserve"> Matrícula total mujeres</t>
  </si>
  <si>
    <t xml:space="preserve"> Matrícula total hombres</t>
  </si>
  <si>
    <t>Aranceles de la carrera</t>
  </si>
  <si>
    <t>Renta</t>
  </si>
  <si>
    <t>Metros cuadrados de la sala de lectura</t>
  </si>
  <si>
    <t>Nº total de suscripciones a revistas científicas o especializadas</t>
  </si>
  <si>
    <t>Nº de bases de datos de consulta vía Internet</t>
  </si>
  <si>
    <t>Número de computadoras con acceso a Internet, para uso de los alumnos en la biblioteca</t>
  </si>
  <si>
    <t>Número total de usuarios de la biblioteca</t>
  </si>
  <si>
    <t>Nª de bases de datos de consulta en biblioteca(CD)</t>
  </si>
  <si>
    <t>Número de computadoras con acceso a Internet,  para uso de los alumnos en la biblioteca</t>
  </si>
  <si>
    <t xml:space="preserve">Número total de salas de clases </t>
  </si>
  <si>
    <t>Número total de salas de clase</t>
  </si>
  <si>
    <t>2°año</t>
  </si>
  <si>
    <t>3°Año</t>
  </si>
  <si>
    <t>4°Año</t>
  </si>
  <si>
    <t>5°Año</t>
  </si>
  <si>
    <t>6°Año</t>
  </si>
  <si>
    <t>7°Año</t>
  </si>
  <si>
    <t>8°Año</t>
  </si>
  <si>
    <t>9°Año</t>
  </si>
  <si>
    <t>Carrera</t>
  </si>
  <si>
    <t>Porcentaje de alumnos egresados según año y cohorte</t>
  </si>
  <si>
    <t>Porcentaje de alumnos titulados según año y cohorte</t>
  </si>
  <si>
    <t>N° alumnos matriculados vía proceso especial</t>
  </si>
  <si>
    <t>Matrícula de primer año</t>
  </si>
  <si>
    <t>Puntajes en PAA</t>
  </si>
  <si>
    <t>Puntaje ponderado último matriculado</t>
  </si>
  <si>
    <t>% de alumnos extranjeros en primer año</t>
  </si>
  <si>
    <t>%  de alumnos de establecimientos municipales</t>
  </si>
  <si>
    <t>% de alumnos de establecimientos subvencionado</t>
  </si>
  <si>
    <t>% de alumnos de establecimientos particulares pagados</t>
  </si>
  <si>
    <t>Matrícula primer año</t>
  </si>
  <si>
    <t>% de crecimiento anual de las vacantes</t>
  </si>
  <si>
    <t>Participación de los hombres, en la matricula total de la carrera</t>
  </si>
  <si>
    <t xml:space="preserve">  % de crecimiento anual de la matricula total</t>
  </si>
  <si>
    <t>Crecimiento anual real del arancel anual</t>
  </si>
  <si>
    <t>Arancel anual de alumnos de primer año, en UF</t>
  </si>
  <si>
    <t>Número total de docentes</t>
  </si>
  <si>
    <t>Número de docentes jornada completa equivalente</t>
  </si>
  <si>
    <t>% de docentes con jornadas completas</t>
  </si>
  <si>
    <t>% de docentes con jornada completa o media.</t>
  </si>
  <si>
    <t>JCE con grado de doctor o magister</t>
  </si>
  <si>
    <t>Total ejemplares / total usuarios</t>
  </si>
  <si>
    <t>Total de suscripciones a revistas</t>
  </si>
  <si>
    <t xml:space="preserve"> % de salas de clase de uso exclusivo</t>
  </si>
  <si>
    <t xml:space="preserve"> % de oficinas de uso exclusivo</t>
  </si>
  <si>
    <t>Datos iniciales</t>
  </si>
  <si>
    <t>Indique nombres de las jerarquías académicas de su institución, para ser usada en los cuadros siguientes</t>
  </si>
  <si>
    <t>Evolución matrícula de primer año</t>
  </si>
  <si>
    <t>Sede</t>
  </si>
  <si>
    <t>Institución</t>
  </si>
  <si>
    <t>Jornada</t>
  </si>
  <si>
    <t>N°de alumnos, de primer año, provenientes de otra región de donde se dicta la carrera</t>
  </si>
  <si>
    <t>N° de postulantes a la carrera</t>
  </si>
  <si>
    <t>Número de alumnos sujetos a aporte fiscal indirecto</t>
  </si>
  <si>
    <t>Mayor que 18 y menor o igual a 21</t>
  </si>
  <si>
    <t>Mayor que 21 y menor o igual a 25</t>
  </si>
  <si>
    <t>Menor o igual a 18 años</t>
  </si>
  <si>
    <t>Horas docentes  jornada completa .</t>
  </si>
  <si>
    <t>N° de docentes sobre 65 años de edad</t>
  </si>
  <si>
    <t>N° de docentes con menos de 35 años de edad</t>
  </si>
  <si>
    <t>Promedio de renta para jornada completa, UF</t>
  </si>
  <si>
    <t>Promedio del valor hora contrato, UF</t>
  </si>
  <si>
    <t>Nº de personal (bibliotecario)</t>
  </si>
  <si>
    <t>Nº de personal (otros profesionales y ayudantes)</t>
  </si>
  <si>
    <t>Porcentaje de cobertura bibliografia básica de la carrera</t>
  </si>
  <si>
    <t>Total de metros cuadrados construidos de salas de clase</t>
  </si>
  <si>
    <t>Total de metros cuadrados construidos de salas de clases</t>
  </si>
  <si>
    <t>N° de alumnos matriculados primer año (1)</t>
  </si>
  <si>
    <t>N° alumnos matriculados vía proceso especial (2)</t>
  </si>
  <si>
    <t>Matriculas 1° año (1) + (2)</t>
  </si>
  <si>
    <r>
      <t xml:space="preserve">Monto del arancel </t>
    </r>
    <r>
      <rPr>
        <b/>
        <i/>
        <sz val="10"/>
        <rFont val="Arial"/>
        <family val="2"/>
      </rPr>
      <t>anual</t>
    </r>
    <r>
      <rPr>
        <i/>
        <sz val="10"/>
        <rFont val="Arial"/>
        <family val="2"/>
      </rPr>
      <t>, alumnos de primer año, en UF</t>
    </r>
  </si>
  <si>
    <r>
      <t xml:space="preserve">N° docentes jornada </t>
    </r>
    <r>
      <rPr>
        <b/>
        <i/>
        <sz val="10"/>
        <rFont val="Arial"/>
        <family val="2"/>
      </rPr>
      <t>completa .</t>
    </r>
  </si>
  <si>
    <r>
      <t xml:space="preserve">N° docentes </t>
    </r>
    <r>
      <rPr>
        <b/>
        <i/>
        <sz val="10"/>
        <rFont val="Arial"/>
        <family val="2"/>
      </rPr>
      <t>media jornada</t>
    </r>
  </si>
  <si>
    <r>
      <t>N° docentes contratados por</t>
    </r>
    <r>
      <rPr>
        <b/>
        <i/>
        <sz val="10"/>
        <rFont val="Arial"/>
        <family val="2"/>
      </rPr>
      <t xml:space="preserve"> hora</t>
    </r>
  </si>
  <si>
    <r>
      <t xml:space="preserve">Cantidad de Horas semanales </t>
    </r>
    <r>
      <rPr>
        <b/>
        <i/>
        <sz val="10"/>
        <rFont val="Arial"/>
        <family val="2"/>
      </rPr>
      <t>Magister</t>
    </r>
  </si>
  <si>
    <r>
      <t xml:space="preserve">Cantidad de Horas semanales </t>
    </r>
    <r>
      <rPr>
        <b/>
        <i/>
        <sz val="10"/>
        <rFont val="Arial"/>
        <family val="2"/>
      </rPr>
      <t>Licenciados o titulados</t>
    </r>
  </si>
  <si>
    <r>
      <t xml:space="preserve">Cantidad de Horas semanales </t>
    </r>
    <r>
      <rPr>
        <b/>
        <i/>
        <sz val="10"/>
        <rFont val="Arial"/>
        <family val="2"/>
      </rPr>
      <t>No titulados ni graduados</t>
    </r>
  </si>
  <si>
    <t xml:space="preserve">Nota: (1) Considera la matrícula de alumnos de primer año y cursos superiores. </t>
  </si>
  <si>
    <t xml:space="preserve">                (Corresponde a la suma de matrícula hombres y mujeres).</t>
  </si>
  <si>
    <r>
      <t xml:space="preserve">Cantidad de Horas semanales </t>
    </r>
    <r>
      <rPr>
        <b/>
        <i/>
        <sz val="10"/>
        <rFont val="Arial"/>
        <family val="2"/>
      </rPr>
      <t>Doctores (PhD)</t>
    </r>
  </si>
  <si>
    <t>N° de docentes entre 35 y 65 años de edad</t>
  </si>
  <si>
    <t xml:space="preserve">N° de alumnos matriculados cohorte </t>
  </si>
  <si>
    <t xml:space="preserve">Promedio </t>
  </si>
  <si>
    <t>Número de egresados de la cohorte</t>
  </si>
  <si>
    <t>---</t>
  </si>
  <si>
    <t xml:space="preserve">           % de las vacantes cubiertas</t>
  </si>
  <si>
    <t xml:space="preserve"> N° de postulantes por vacantes</t>
  </si>
  <si>
    <t>Mayor de 25 años</t>
  </si>
  <si>
    <t>Porcentaje de las vacantes cubiertas por la matrícula</t>
  </si>
  <si>
    <t>Año egreso</t>
  </si>
  <si>
    <t xml:space="preserve">  Año titulación</t>
  </si>
  <si>
    <t>Duración en años del programa</t>
  </si>
  <si>
    <t>Puntaje ponderado promedio de matriculados</t>
  </si>
  <si>
    <t xml:space="preserve">Valores de UF </t>
  </si>
  <si>
    <r>
      <t xml:space="preserve">Horas docentes contratados por </t>
    </r>
    <r>
      <rPr>
        <b/>
        <i/>
        <sz val="10"/>
        <rFont val="Arial"/>
        <family val="2"/>
      </rPr>
      <t>hora</t>
    </r>
  </si>
  <si>
    <t>Número y horas (cronológicas) de docencia según jornada de contrato.</t>
  </si>
  <si>
    <t>Nº total de suscripciones a revistas científicas o especializadas de la carrera.</t>
  </si>
  <si>
    <t>Nº total de préstamos por año a la carrera</t>
  </si>
  <si>
    <t xml:space="preserve"> </t>
  </si>
  <si>
    <t>N° de alumnos de primer año que provienen de establecimientos subvencionados</t>
  </si>
  <si>
    <t>N° de alumnos de primer año que provienen de establecimientos particulares pagados</t>
  </si>
  <si>
    <t>Tabla 1: Datos Iniciales</t>
  </si>
  <si>
    <t>Tabla 2: Años para los cuales se proporciona información</t>
  </si>
  <si>
    <t>Indique los años para los cuales proporcionará información:</t>
  </si>
  <si>
    <t>Tabla 3: Número de postulantes  y matriculados en la carrera</t>
  </si>
  <si>
    <t>Tabla 4: Antecedentes académicos de alumnos primer año.</t>
  </si>
  <si>
    <t>Máximo puntaje ponderado matriculado</t>
  </si>
  <si>
    <t>Tabla 5: Distribución de alumnos de primer año, según tramo de edad</t>
  </si>
  <si>
    <t>Tabla 6: Vacantes y alumnos matriculados, según género.</t>
  </si>
  <si>
    <t>Tabla 8: Número y horas docentes de la carrera, según jornada de contrato.</t>
  </si>
  <si>
    <t>Tabla 10: Número de docentes según jerarquía académica</t>
  </si>
  <si>
    <t>Tabla 9: Número y horas docentes según grado académico</t>
  </si>
  <si>
    <t>Tabla 11: Número de docentes según tramo de edad</t>
  </si>
  <si>
    <t>Tabla 19:  Evolución de cohortes</t>
  </si>
  <si>
    <t>Tabla 13: Bibliotecas o centros de documentación de uso compartido con otras carreras.</t>
  </si>
  <si>
    <t>Tabla 14: Bibliotecas o centros de documentación de uso exclusivo de la carrera</t>
  </si>
  <si>
    <t>Tabla 15: Inmuebles de uso COMPARTIDO con otras carreras</t>
  </si>
  <si>
    <t>Tabla 16: Inmuebles de uso EXCLUSIVO de la unidad</t>
  </si>
  <si>
    <t>Tabla 17: Talleres y laboratorios COMPARTIDOS con otras carreras</t>
  </si>
  <si>
    <t>Tabla 18: Talleres y laboratorios de uso EXCLUSIVOS de  la carrera</t>
  </si>
  <si>
    <t>Tabla 21:  Número de egresados de las cohortes.</t>
  </si>
  <si>
    <t>Tabla 23: Número de titulados de las cohortes.</t>
  </si>
  <si>
    <t>Tabla 22:   Porcentaje de alumnos egresados según cohorte</t>
  </si>
  <si>
    <t>Tabla 24: Tasa de titulación  promedio según  año de la carrera</t>
  </si>
  <si>
    <t>Tabla 25: Indicadores del proceso de admisión al programa</t>
  </si>
  <si>
    <t>Tabla 26: Indicadores de antecedentes académicos de los alumnos de primer año.</t>
  </si>
  <si>
    <t>Tabla 27: Indicadores proveniencia de alumnos de primer año.</t>
  </si>
  <si>
    <t>Tabla 28: Indicadores de  matrícula nueva, total y vacantes</t>
  </si>
  <si>
    <t>Tabla 29: Arancel de primer año y ayuda financiera a alumnos de primer año</t>
  </si>
  <si>
    <t>Tabla 30: Indicadores dedicación docentes</t>
  </si>
  <si>
    <t>Tabla 31: Indicadores de calidad docente</t>
  </si>
  <si>
    <t>Tabla 32: Indicadores de calificación docente</t>
  </si>
  <si>
    <t>Tabla 33: Indicadores docentes</t>
  </si>
  <si>
    <t>Tabla 34: Indicadores de biblioteca</t>
  </si>
  <si>
    <t>Tabla 35: Indicadores de inmuebles</t>
  </si>
  <si>
    <t>Tabla 36: Indicadores de laboratorios y talleres</t>
  </si>
  <si>
    <t>Sexta Jerarquía =</t>
  </si>
  <si>
    <t>Séptima Jerarquía =</t>
  </si>
  <si>
    <t>Octava Jerarquía =</t>
  </si>
  <si>
    <t>Novena Jerarquía =</t>
  </si>
  <si>
    <t>N° de docentes primera jerarquía</t>
  </si>
  <si>
    <t>% de docentes primera jerarquía del total</t>
  </si>
  <si>
    <t>% docentes primera jerarquía con grado de doctor o magister</t>
  </si>
  <si>
    <t>Nº de docentes segunda jerarquía</t>
  </si>
  <si>
    <t>% de docentes segunda jerarquía del total docentes</t>
  </si>
  <si>
    <t>% de docentes segunda jerarquía con grado de doctor o magister</t>
  </si>
  <si>
    <t>Nº total de títulos</t>
  </si>
  <si>
    <t xml:space="preserve">Tabla 20: Tasas de retención según cohortes </t>
  </si>
  <si>
    <t>Carrera:</t>
  </si>
  <si>
    <t>Tabla 12: Evolución de la renta mensual de un docente jornada completa de la unidad</t>
  </si>
  <si>
    <t>Modalidad</t>
  </si>
  <si>
    <t>Matrícula total de la carrera (1)</t>
  </si>
  <si>
    <t>Puntaje PSU</t>
  </si>
  <si>
    <t>Puntaje promedio en las pruebas de lenguaje y comunicación y matemáticas.</t>
  </si>
  <si>
    <t>Sección C.</t>
  </si>
  <si>
    <t>Información Cuantitativa</t>
  </si>
  <si>
    <t>Proveniencia geográfica</t>
  </si>
  <si>
    <t xml:space="preserve">Valor de la Matrícula alumnos de primer año, en UF </t>
  </si>
  <si>
    <r>
      <t xml:space="preserve">Número de alumnos de primer año que obtuvieron crédito estatal para el pago de su arancel </t>
    </r>
    <r>
      <rPr>
        <b/>
        <i/>
        <sz val="10"/>
        <rFont val="Arial"/>
        <family val="2"/>
      </rPr>
      <t>anual</t>
    </r>
  </si>
  <si>
    <t>Costo del proceso de titulación, en UF</t>
  </si>
  <si>
    <t>Tabla 7: Aranceles</t>
  </si>
  <si>
    <t>Número total de laboratorios y talleres</t>
  </si>
  <si>
    <t>Crecimiento anual real del valor de la Matrícula</t>
  </si>
  <si>
    <t>Alumnos de primer año con crédito estatal</t>
  </si>
  <si>
    <t>Porcentaje de alumnos de primer año con crédito estatal</t>
  </si>
  <si>
    <t>Alumnos - Docentes</t>
  </si>
  <si>
    <t>Porcentaje de cobertura bibliografia complementaria de la carrera</t>
  </si>
  <si>
    <r>
      <t xml:space="preserve">Inversión anual en la adquisición de libros y revistas, </t>
    </r>
    <r>
      <rPr>
        <b/>
        <sz val="9"/>
        <rFont val="Arial"/>
        <family val="2"/>
      </rPr>
      <t>en UF</t>
    </r>
    <r>
      <rPr>
        <sz val="9"/>
        <rFont val="Arial"/>
        <family val="2"/>
      </rPr>
      <t xml:space="preserve"> de cada año.</t>
    </r>
  </si>
  <si>
    <t>Inversión anual en la adquisición de libros y revistas, en UF de cada año</t>
  </si>
  <si>
    <t>Inversión anual (UF) en construcción de instalaciones de uso exclusivo de la carrera</t>
  </si>
  <si>
    <t>Inversión anual (UF) en construcción de instalaciones de uso directo de la carrera</t>
  </si>
  <si>
    <t>Avalúo total (en UF) de equipamiento en los laboratorios y talleres</t>
  </si>
  <si>
    <t>Inversión anual (en UF) de los talleres y laboratorios</t>
  </si>
  <si>
    <t>Inversión anual (en UF) en los talleres y laboratorios</t>
  </si>
  <si>
    <t>Año &gt;</t>
  </si>
  <si>
    <t>Año matrícula &gt;</t>
  </si>
  <si>
    <t>% de alumnos, de primer año, de fuera de la región donde se dicta la carrera</t>
  </si>
  <si>
    <t>N° de títulos disponibles de la bibliografía básica de la carrera</t>
  </si>
  <si>
    <t>N° de títulos considerados en la bibliografía básica de la carrera</t>
  </si>
  <si>
    <t>N° de ejemplares disponibles de la bibliografía básica de la carrera</t>
  </si>
  <si>
    <t>N° de títulos disponibles de la bibliografía complementaria de la carrera</t>
  </si>
  <si>
    <t>N° de títulos considerados en la bibliografía complementaria de la carrera</t>
  </si>
  <si>
    <t>N° de ejemplares disponibles de la bibliografía complementaria de la carrera</t>
  </si>
  <si>
    <t>Metros cuadrados promedio de salas de clases</t>
  </si>
  <si>
    <t xml:space="preserve">% de docentes mayores a 65 años </t>
  </si>
  <si>
    <t>Número de docentes mayores a 65 años</t>
  </si>
  <si>
    <t>UNAP</t>
  </si>
  <si>
    <t>IQUIQUE</t>
  </si>
  <si>
    <t>DIURNA</t>
  </si>
  <si>
    <t>SEMESTRAL</t>
  </si>
  <si>
    <t>ARQUITECTURA</t>
  </si>
  <si>
    <t>TITULAR</t>
  </si>
  <si>
    <t>ASOCIADO</t>
  </si>
  <si>
    <t>ASISTENTE</t>
  </si>
  <si>
    <t>INSTRUCTOR</t>
  </si>
  <si>
    <t>32.97</t>
  </si>
  <si>
    <t>19.5</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</si>
</sst>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Ch$&quot;#,##0_);\(&quot;Ch$&quot;#,##0\)"/>
    <numFmt numFmtId="193" formatCode="&quot;Ch$&quot;#,##0_);[Red]\(&quot;Ch$&quot;#,##0\)"/>
    <numFmt numFmtId="194" formatCode="&quot;Ch$&quot;#,##0.00_);\(&quot;Ch$&quot;#,##0.00\)"/>
    <numFmt numFmtId="195" formatCode="&quot;Ch$&quot;#,##0.00_);[Red]\(&quot;Ch$&quot;#,##0.00\)"/>
    <numFmt numFmtId="196" formatCode="_(&quot;Ch$&quot;* #,##0_);_(&quot;Ch$&quot;* \(#,##0\);_(&quot;Ch$&quot;* &quot;-&quot;_);_(@_)"/>
    <numFmt numFmtId="197" formatCode="_(* #,##0_);_(* \(#,##0\);_(* &quot;-&quot;_);_(@_)"/>
    <numFmt numFmtId="198" formatCode="_(&quot;Ch$&quot;* #,##0.00_);_(&quot;Ch$&quot;* \(#,##0.00\);_(&quot;Ch$&quot;* &quot;-&quot;??_);_(@_)"/>
    <numFmt numFmtId="199" formatCode="_(* #,##0.00_);_(* \(#,##0.00\);_(* &quot;-&quot;??_);_(@_)"/>
    <numFmt numFmtId="200" formatCode="0.0%"/>
    <numFmt numFmtId="201" formatCode="#,##0.0"/>
    <numFmt numFmtId="202" formatCode="0.000000"/>
    <numFmt numFmtId="203" formatCode="0.00000"/>
    <numFmt numFmtId="204" formatCode="0.0000"/>
    <numFmt numFmtId="205" formatCode="0.000"/>
    <numFmt numFmtId="206" formatCode="0.0000000"/>
    <numFmt numFmtId="207" formatCode="0.00000000"/>
    <numFmt numFmtId="208" formatCode="0.0"/>
    <numFmt numFmtId="209" formatCode="0.0000000000"/>
    <numFmt numFmtId="210" formatCode="0.000000000"/>
    <numFmt numFmtId="211" formatCode="#,##0.000"/>
  </numFmts>
  <fonts count="96">
    <font>
      <sz val="10"/>
      <name val="Arial"/>
      <family val="0"/>
    </font>
    <font>
      <sz val="10"/>
      <color indexed="9"/>
      <name val="Arial"/>
      <family val="2"/>
    </font>
    <font>
      <b/>
      <sz val="10"/>
      <name val="Arial"/>
      <family val="2"/>
    </font>
    <font>
      <i/>
      <sz val="14"/>
      <name val="Arial"/>
      <family val="2"/>
    </font>
    <font>
      <i/>
      <sz val="10"/>
      <name val="Arial"/>
      <family val="2"/>
    </font>
    <font>
      <i/>
      <sz val="8"/>
      <name val="Arial"/>
      <family val="2"/>
    </font>
    <font>
      <b/>
      <i/>
      <sz val="9"/>
      <name val="Arial"/>
      <family val="2"/>
    </font>
    <font>
      <sz val="8"/>
      <name val="Arial"/>
      <family val="2"/>
    </font>
    <font>
      <b/>
      <sz val="10"/>
      <color indexed="9"/>
      <name val="Arial"/>
      <family val="2"/>
    </font>
    <font>
      <b/>
      <i/>
      <sz val="10"/>
      <name val="Arial"/>
      <family val="2"/>
    </font>
    <font>
      <sz val="9"/>
      <name val="Arial"/>
      <family val="2"/>
    </font>
    <font>
      <b/>
      <sz val="11"/>
      <name val="Arial"/>
      <family val="2"/>
    </font>
    <font>
      <b/>
      <sz val="12"/>
      <name val="Arial"/>
      <family val="2"/>
    </font>
    <font>
      <b/>
      <i/>
      <sz val="12"/>
      <name val="Arial"/>
      <family val="2"/>
    </font>
    <font>
      <b/>
      <i/>
      <sz val="14"/>
      <name val="Arial"/>
      <family val="2"/>
    </font>
    <font>
      <b/>
      <i/>
      <sz val="12"/>
      <color indexed="16"/>
      <name val="Arial"/>
      <family val="2"/>
    </font>
    <font>
      <i/>
      <sz val="10"/>
      <color indexed="16"/>
      <name val="Arial"/>
      <family val="2"/>
    </font>
    <font>
      <b/>
      <sz val="9"/>
      <name val="Arial"/>
      <family val="2"/>
    </font>
    <font>
      <b/>
      <i/>
      <sz val="8"/>
      <name val="Arial"/>
      <family val="2"/>
    </font>
    <font>
      <u val="single"/>
      <sz val="10"/>
      <color indexed="12"/>
      <name val="Arial"/>
      <family val="2"/>
    </font>
    <font>
      <u val="single"/>
      <sz val="10"/>
      <color indexed="36"/>
      <name val="Arial"/>
      <family val="2"/>
    </font>
    <font>
      <sz val="12"/>
      <name val="Arial"/>
      <family val="2"/>
    </font>
    <font>
      <sz val="10"/>
      <color indexed="18"/>
      <name val="Arial"/>
      <family val="2"/>
    </font>
    <font>
      <b/>
      <i/>
      <u val="single"/>
      <sz val="12"/>
      <name val="Arial"/>
      <family val="2"/>
    </font>
    <font>
      <b/>
      <u val="single"/>
      <sz val="9"/>
      <name val="Arial"/>
      <family val="2"/>
    </font>
    <font>
      <b/>
      <sz val="8"/>
      <name val="Arial"/>
      <family val="2"/>
    </font>
    <font>
      <b/>
      <i/>
      <u val="single"/>
      <sz val="10"/>
      <name val="Arial"/>
      <family val="2"/>
    </font>
    <font>
      <sz val="10"/>
      <color indexed="8"/>
      <name val="Arial"/>
      <family val="2"/>
    </font>
    <font>
      <b/>
      <i/>
      <sz val="10"/>
      <color indexed="8"/>
      <name val="Arial"/>
      <family val="2"/>
    </font>
    <font>
      <b/>
      <sz val="10"/>
      <color indexed="8"/>
      <name val="Arial"/>
      <family val="2"/>
    </font>
    <font>
      <i/>
      <sz val="10"/>
      <color indexed="10"/>
      <name val="Arial"/>
      <family val="2"/>
    </font>
    <font>
      <i/>
      <sz val="10"/>
      <color indexed="8"/>
      <name val="Arial"/>
      <family val="2"/>
    </font>
    <font>
      <b/>
      <i/>
      <sz val="9"/>
      <color indexed="9"/>
      <name val="Arial"/>
      <family val="2"/>
    </font>
    <font>
      <b/>
      <i/>
      <sz val="10"/>
      <color indexed="9"/>
      <name val="Arial"/>
      <family val="2"/>
    </font>
    <font>
      <sz val="26"/>
      <color indexed="9"/>
      <name val="Times New Roman"/>
      <family val="1"/>
    </font>
    <font>
      <i/>
      <sz val="26"/>
      <color indexed="9"/>
      <name val="Times New Roman"/>
      <family val="1"/>
    </font>
    <font>
      <sz val="12"/>
      <name val="Times New Roman"/>
      <family val="1"/>
    </font>
    <font>
      <sz val="8"/>
      <color indexed="8"/>
      <name val="Arial"/>
      <family val="2"/>
    </font>
    <font>
      <sz val="9"/>
      <color indexed="8"/>
      <name val="Arial"/>
      <family val="2"/>
    </font>
    <font>
      <sz val="9.25"/>
      <color indexed="8"/>
      <name val="Arial"/>
      <family val="2"/>
    </font>
    <font>
      <sz val="8.75"/>
      <color indexed="8"/>
      <name val="Arial"/>
      <family val="2"/>
    </font>
    <font>
      <sz val="1.25"/>
      <color indexed="8"/>
      <name val="Arial"/>
      <family val="2"/>
    </font>
    <font>
      <sz val="9.5"/>
      <color indexed="8"/>
      <name val="Arial"/>
      <family val="2"/>
    </font>
    <font>
      <sz val="8.5"/>
      <color indexed="8"/>
      <name val="Arial"/>
      <family val="2"/>
    </font>
    <font>
      <sz val="10.5"/>
      <color indexed="8"/>
      <name val="Arial"/>
      <family val="2"/>
    </font>
    <font>
      <sz val="9.75"/>
      <color indexed="8"/>
      <name val="Arial"/>
      <family val="2"/>
    </font>
    <font>
      <sz val="8.25"/>
      <color indexed="8"/>
      <name val="Arial"/>
      <family val="2"/>
    </font>
    <font>
      <sz val="5.5"/>
      <color indexed="8"/>
      <name val="Arial"/>
      <family val="2"/>
    </font>
    <font>
      <sz val="12"/>
      <color indexed="8"/>
      <name val="Arial"/>
      <family val="2"/>
    </font>
    <font>
      <sz val="11.5"/>
      <color indexed="8"/>
      <name val="Arial"/>
      <family val="2"/>
    </font>
    <font>
      <sz val="4.25"/>
      <color indexed="8"/>
      <name val="Arial"/>
      <family val="2"/>
    </font>
    <font>
      <sz val="4.75"/>
      <color indexed="8"/>
      <name val="Arial"/>
      <family val="2"/>
    </font>
    <font>
      <sz val="4.5"/>
      <color indexed="8"/>
      <name val="Arial"/>
      <family val="2"/>
    </font>
    <font>
      <sz val="7.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8.75"/>
      <color indexed="8"/>
      <name val="Arial"/>
      <family val="2"/>
    </font>
    <font>
      <b/>
      <sz val="1.25"/>
      <color indexed="8"/>
      <name val="Arial"/>
      <family val="2"/>
    </font>
    <font>
      <b/>
      <sz val="9.5"/>
      <color indexed="8"/>
      <name val="Arial"/>
      <family val="2"/>
    </font>
    <font>
      <b/>
      <sz val="9.75"/>
      <color indexed="8"/>
      <name val="Arial"/>
      <family val="2"/>
    </font>
    <font>
      <b/>
      <sz val="9"/>
      <color indexed="8"/>
      <name val="Arial"/>
      <family val="2"/>
    </font>
    <font>
      <sz val="6.75"/>
      <color indexed="8"/>
      <name val="Arial"/>
      <family val="2"/>
    </font>
    <font>
      <sz val="7.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style="hair"/>
      <top>
        <color indexed="63"/>
      </top>
      <bottom style="hair"/>
    </border>
    <border>
      <left>
        <color indexed="63"/>
      </left>
      <right>
        <color indexed="63"/>
      </right>
      <top>
        <color indexed="63"/>
      </top>
      <bottom style="double"/>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hair"/>
      <top style="hair"/>
      <bottom style="thin"/>
    </border>
    <border>
      <left style="hair"/>
      <right style="hair"/>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style="hair"/>
      <bottom style="medium"/>
    </border>
    <border>
      <left style="hair"/>
      <right style="medium"/>
      <top style="hair"/>
      <bottom style="medium"/>
    </border>
    <border>
      <left style="hair"/>
      <right style="hair"/>
      <top>
        <color indexed="63"/>
      </top>
      <bottom style="thin"/>
    </border>
    <border>
      <left style="hair"/>
      <right style="medium"/>
      <top>
        <color indexed="63"/>
      </top>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medium"/>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hair"/>
      <top style="hair"/>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thin"/>
      <bottom style="thin"/>
    </border>
    <border>
      <left>
        <color indexed="63"/>
      </left>
      <right style="thin"/>
      <top style="thin"/>
      <bottom style="thin"/>
    </border>
    <border>
      <left style="medium"/>
      <right style="hair"/>
      <top style="thin"/>
      <bottom style="hair"/>
    </border>
    <border>
      <left style="medium"/>
      <right style="hair"/>
      <top style="hair"/>
      <bottom style="thin"/>
    </border>
    <border>
      <left style="medium"/>
      <right style="hair"/>
      <top style="thin"/>
      <bottom>
        <color indexed="63"/>
      </bottom>
    </border>
    <border>
      <left style="medium"/>
      <right style="hair"/>
      <top style="hair"/>
      <bottom>
        <color indexed="63"/>
      </bottom>
    </border>
    <border>
      <left style="medium"/>
      <right style="hair"/>
      <top>
        <color indexed="63"/>
      </top>
      <bottom style="hair"/>
    </border>
    <border>
      <left style="medium"/>
      <right style="hair"/>
      <top style="hair"/>
      <bottom style="hair"/>
    </border>
    <border>
      <left style="medium"/>
      <right style="hair"/>
      <top>
        <color indexed="63"/>
      </top>
      <bottom>
        <color indexed="63"/>
      </bottom>
    </border>
    <border>
      <left style="medium"/>
      <right style="hair"/>
      <top style="hair"/>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hair"/>
      <top>
        <color indexed="63"/>
      </top>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hair"/>
      <top style="thin"/>
      <bottom style="thin"/>
    </border>
    <border>
      <left style="hair"/>
      <right style="hair"/>
      <top style="thin"/>
      <bottom style="thin"/>
    </border>
    <border>
      <left style="hair"/>
      <right style="medium"/>
      <top style="thin"/>
      <bottom style="thin"/>
    </border>
    <border>
      <left>
        <color indexed="63"/>
      </left>
      <right style="hair"/>
      <top style="thin"/>
      <bottom style="hair"/>
    </border>
    <border>
      <left>
        <color indexed="63"/>
      </left>
      <right style="medium"/>
      <top style="thin"/>
      <bottom style="hair"/>
    </border>
    <border>
      <left>
        <color indexed="63"/>
      </left>
      <right style="hair"/>
      <top style="hair"/>
      <bottom style="hair"/>
    </border>
    <border>
      <left>
        <color indexed="63"/>
      </left>
      <right style="medium"/>
      <top style="hair"/>
      <bottom style="hair"/>
    </border>
    <border>
      <left>
        <color indexed="63"/>
      </left>
      <right style="hair"/>
      <top style="hair"/>
      <bottom style="medium"/>
    </border>
    <border>
      <left>
        <color indexed="63"/>
      </left>
      <right style="medium"/>
      <top style="hair"/>
      <bottom style="medium"/>
    </border>
    <border>
      <left style="medium"/>
      <right>
        <color indexed="63"/>
      </right>
      <top>
        <color indexed="63"/>
      </top>
      <bottom style="hair"/>
    </border>
    <border>
      <left style="medium"/>
      <right>
        <color indexed="63"/>
      </right>
      <top style="hair"/>
      <bottom style="medium"/>
    </border>
    <border>
      <left style="medium"/>
      <right>
        <color indexed="63"/>
      </right>
      <top style="hair"/>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thin"/>
      <bottom style="hair"/>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8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6" fillId="0" borderId="8" applyNumberFormat="0" applyFill="0" applyAlignment="0" applyProtection="0"/>
    <xf numFmtId="0" fontId="95" fillId="0" borderId="9" applyNumberFormat="0" applyFill="0" applyAlignment="0" applyProtection="0"/>
  </cellStyleXfs>
  <cellXfs count="551">
    <xf numFmtId="0" fontId="0" fillId="0" borderId="0" xfId="0" applyAlignment="1">
      <alignment/>
    </xf>
    <xf numFmtId="0" fontId="0" fillId="0" borderId="0" xfId="0" applyAlignment="1">
      <alignment vertical="top"/>
    </xf>
    <xf numFmtId="0" fontId="7" fillId="0" borderId="0" xfId="0" applyFont="1" applyAlignment="1">
      <alignment/>
    </xf>
    <xf numFmtId="0" fontId="0" fillId="0" borderId="0" xfId="0" applyBorder="1" applyAlignment="1">
      <alignment/>
    </xf>
    <xf numFmtId="0" fontId="10" fillId="0" borderId="0" xfId="0" applyFont="1" applyAlignment="1">
      <alignment horizontal="center" vertical="center"/>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horizontal="center" vertical="center"/>
    </xf>
    <xf numFmtId="0" fontId="22" fillId="0" borderId="0" xfId="0" applyFont="1" applyFill="1" applyBorder="1" applyAlignment="1">
      <alignment/>
    </xf>
    <xf numFmtId="0" fontId="22" fillId="0" borderId="0" xfId="0" applyFont="1" applyFill="1" applyAlignment="1">
      <alignment/>
    </xf>
    <xf numFmtId="0" fontId="0" fillId="0" borderId="0" xfId="0" applyAlignment="1">
      <alignment vertical="center" wrapText="1"/>
    </xf>
    <xf numFmtId="0" fontId="10" fillId="0" borderId="10" xfId="0" applyFon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3" fontId="0" fillId="0" borderId="12" xfId="0" applyNumberFormat="1" applyBorder="1" applyAlignment="1" applyProtection="1">
      <alignment horizontal="center" vertical="center"/>
      <protection locked="0"/>
    </xf>
    <xf numFmtId="0" fontId="9" fillId="0" borderId="0" xfId="0" applyFont="1" applyAlignment="1">
      <alignment vertical="center"/>
    </xf>
    <xf numFmtId="0" fontId="2" fillId="0" borderId="0" xfId="0" applyFont="1" applyAlignment="1">
      <alignment vertical="center"/>
    </xf>
    <xf numFmtId="3" fontId="0" fillId="0" borderId="13" xfId="0" applyNumberFormat="1" applyBorder="1" applyAlignment="1" applyProtection="1">
      <alignment horizontal="center" vertical="center"/>
      <protection locked="0"/>
    </xf>
    <xf numFmtId="3" fontId="0" fillId="0" borderId="14" xfId="0" applyNumberFormat="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0" fillId="0" borderId="0" xfId="0" applyFont="1" applyFill="1" applyAlignment="1">
      <alignment horizontal="center" vertical="top"/>
    </xf>
    <xf numFmtId="0" fontId="17" fillId="0" borderId="0" xfId="0" applyFont="1" applyFill="1" applyAlignment="1">
      <alignment horizontal="left"/>
    </xf>
    <xf numFmtId="0" fontId="18" fillId="0" borderId="0" xfId="0" applyFont="1" applyAlignment="1">
      <alignment/>
    </xf>
    <xf numFmtId="0" fontId="23" fillId="0" borderId="0" xfId="0" applyFont="1" applyAlignment="1">
      <alignment/>
    </xf>
    <xf numFmtId="0" fontId="0" fillId="0" borderId="0" xfId="0" applyFill="1" applyBorder="1" applyAlignment="1">
      <alignment vertical="top"/>
    </xf>
    <xf numFmtId="0" fontId="6" fillId="0" borderId="16" xfId="0" applyFont="1" applyBorder="1" applyAlignment="1">
      <alignment vertical="top" wrapText="1"/>
    </xf>
    <xf numFmtId="0" fontId="17" fillId="0" borderId="16" xfId="0" applyFont="1" applyFill="1" applyBorder="1" applyAlignment="1">
      <alignment horizontal="left" vertical="top"/>
    </xf>
    <xf numFmtId="0" fontId="0" fillId="0" borderId="16" xfId="0" applyFont="1" applyFill="1" applyBorder="1" applyAlignment="1">
      <alignment horizontal="center" vertical="top"/>
    </xf>
    <xf numFmtId="0" fontId="0" fillId="0" borderId="0" xfId="0" applyFill="1" applyBorder="1" applyAlignment="1" applyProtection="1">
      <alignment/>
      <protection/>
    </xf>
    <xf numFmtId="0" fontId="2" fillId="0" borderId="0" xfId="0" applyFont="1" applyFill="1" applyAlignment="1">
      <alignment horizontal="left" vertical="top"/>
    </xf>
    <xf numFmtId="0" fontId="10" fillId="0" borderId="0" xfId="0" applyFont="1" applyAlignment="1">
      <alignment/>
    </xf>
    <xf numFmtId="0" fontId="11" fillId="0" borderId="0" xfId="0" applyFont="1" applyFill="1" applyBorder="1" applyAlignment="1" applyProtection="1">
      <alignment/>
      <protection/>
    </xf>
    <xf numFmtId="0" fontId="11" fillId="0" borderId="0" xfId="0" applyFont="1" applyAlignment="1">
      <alignment/>
    </xf>
    <xf numFmtId="0" fontId="10" fillId="0" borderId="0" xfId="0" applyFont="1" applyAlignment="1">
      <alignment horizontal="center" vertical="top"/>
    </xf>
    <xf numFmtId="0" fontId="5" fillId="0" borderId="0" xfId="0" applyFont="1" applyAlignment="1">
      <alignment vertical="top" wrapText="1"/>
    </xf>
    <xf numFmtId="0" fontId="0" fillId="0" borderId="16" xfId="0" applyBorder="1" applyAlignment="1">
      <alignment vertical="top"/>
    </xf>
    <xf numFmtId="0" fontId="2" fillId="0" borderId="0" xfId="0" applyFont="1" applyAlignment="1">
      <alignment horizontal="center" vertical="center"/>
    </xf>
    <xf numFmtId="0" fontId="0" fillId="0" borderId="0" xfId="0" applyFont="1" applyAlignment="1">
      <alignment/>
    </xf>
    <xf numFmtId="0" fontId="26" fillId="0" borderId="0" xfId="0" applyFont="1" applyAlignment="1">
      <alignment/>
    </xf>
    <xf numFmtId="0" fontId="4" fillId="0" borderId="0" xfId="0" applyFont="1" applyFill="1" applyAlignment="1">
      <alignment horizontal="left"/>
    </xf>
    <xf numFmtId="14" fontId="4" fillId="0" borderId="0" xfId="0" applyNumberFormat="1" applyFont="1" applyFill="1" applyAlignment="1">
      <alignment horizontal="center" vertical="top"/>
    </xf>
    <xf numFmtId="0" fontId="9" fillId="0" borderId="0" xfId="0" applyFont="1" applyAlignment="1">
      <alignment/>
    </xf>
    <xf numFmtId="0" fontId="9" fillId="0" borderId="0" xfId="0" applyFont="1" applyAlignment="1">
      <alignment vertical="top" wrapText="1"/>
    </xf>
    <xf numFmtId="0" fontId="9" fillId="0" borderId="16" xfId="0" applyFont="1" applyBorder="1" applyAlignment="1">
      <alignment horizontal="left" vertical="top" wrapText="1"/>
    </xf>
    <xf numFmtId="0" fontId="0" fillId="0" borderId="16" xfId="0" applyFont="1" applyBorder="1" applyAlignment="1">
      <alignment horizontal="center" vertical="top"/>
    </xf>
    <xf numFmtId="0" fontId="9" fillId="0" borderId="0" xfId="0" applyFont="1" applyBorder="1" applyAlignment="1">
      <alignment horizontal="left" vertical="top" wrapText="1"/>
    </xf>
    <xf numFmtId="0" fontId="0" fillId="0" borderId="0" xfId="0" applyFont="1" applyBorder="1" applyAlignment="1">
      <alignment horizontal="center" vertical="top"/>
    </xf>
    <xf numFmtId="0" fontId="4" fillId="0" borderId="0" xfId="0" applyFont="1" applyAlignment="1">
      <alignment vertical="top" wrapText="1"/>
    </xf>
    <xf numFmtId="0" fontId="27" fillId="0" borderId="0" xfId="0" applyFont="1" applyFill="1" applyBorder="1" applyAlignment="1">
      <alignment horizontal="center" vertical="top"/>
    </xf>
    <xf numFmtId="0" fontId="28" fillId="0" borderId="0" xfId="0" applyFont="1" applyFill="1" applyBorder="1" applyAlignment="1">
      <alignment vertical="top"/>
    </xf>
    <xf numFmtId="0" fontId="0" fillId="0" borderId="0" xfId="0" applyFont="1" applyFill="1" applyBorder="1" applyAlignment="1">
      <alignment horizontal="center" vertical="top"/>
    </xf>
    <xf numFmtId="0" fontId="0" fillId="33" borderId="11"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9" fillId="0" borderId="0" xfId="0" applyFont="1" applyFill="1" applyBorder="1" applyAlignment="1">
      <alignment vertical="top"/>
    </xf>
    <xf numFmtId="208" fontId="0" fillId="0" borderId="11" xfId="0" applyNumberFormat="1" applyFont="1" applyFill="1" applyBorder="1" applyAlignment="1" applyProtection="1">
      <alignment horizontal="center" vertical="center"/>
      <protection locked="0"/>
    </xf>
    <xf numFmtId="208" fontId="0" fillId="0" borderId="17" xfId="0" applyNumberFormat="1" applyFont="1" applyFill="1" applyBorder="1" applyAlignment="1" applyProtection="1">
      <alignment horizontal="center" vertical="center"/>
      <protection locked="0"/>
    </xf>
    <xf numFmtId="208" fontId="0" fillId="0" borderId="12" xfId="0" applyNumberFormat="1" applyFont="1" applyFill="1" applyBorder="1" applyAlignment="1" applyProtection="1">
      <alignment horizontal="center" vertical="center"/>
      <protection locked="0"/>
    </xf>
    <xf numFmtId="208" fontId="0" fillId="0" borderId="18"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0" fillId="0" borderId="0" xfId="0" applyFont="1" applyFill="1" applyAlignment="1">
      <alignment/>
    </xf>
    <xf numFmtId="0" fontId="4" fillId="0" borderId="0" xfId="0" applyFont="1" applyFill="1" applyBorder="1" applyAlignment="1">
      <alignment vertical="top"/>
    </xf>
    <xf numFmtId="201" fontId="0" fillId="0" borderId="17" xfId="0" applyNumberFormat="1" applyFont="1" applyFill="1" applyBorder="1" applyAlignment="1" applyProtection="1">
      <alignment horizontal="center" vertical="center"/>
      <protection locked="0"/>
    </xf>
    <xf numFmtId="201" fontId="0" fillId="0" borderId="18" xfId="0" applyNumberFormat="1" applyFont="1" applyFill="1" applyBorder="1" applyAlignment="1" applyProtection="1">
      <alignment horizontal="center" vertical="center"/>
      <protection locked="0"/>
    </xf>
    <xf numFmtId="0" fontId="9" fillId="0" borderId="0" xfId="0" applyFont="1" applyBorder="1" applyAlignment="1">
      <alignment vertical="top"/>
    </xf>
    <xf numFmtId="0" fontId="0" fillId="0" borderId="0" xfId="0" applyFont="1" applyFill="1" applyBorder="1" applyAlignment="1">
      <alignment/>
    </xf>
    <xf numFmtId="0" fontId="0" fillId="0" borderId="28" xfId="0" applyFont="1" applyFill="1" applyBorder="1" applyAlignment="1" applyProtection="1">
      <alignment horizontal="center" vertical="center"/>
      <protection locked="0"/>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4" fillId="0" borderId="0" xfId="0" applyFont="1" applyBorder="1" applyAlignment="1">
      <alignment vertical="top" wrapText="1"/>
    </xf>
    <xf numFmtId="0" fontId="30" fillId="0" borderId="0" xfId="0" applyFont="1" applyFill="1" applyBorder="1" applyAlignment="1">
      <alignment vertical="top" wrapText="1"/>
    </xf>
    <xf numFmtId="0" fontId="0" fillId="0" borderId="21" xfId="0" applyFont="1" applyBorder="1" applyAlignment="1" applyProtection="1">
      <alignment horizontal="center" vertical="center"/>
      <protection locked="0"/>
    </xf>
    <xf numFmtId="201" fontId="0" fillId="0" borderId="11" xfId="0" applyNumberFormat="1" applyFont="1" applyFill="1" applyBorder="1" applyAlignment="1" applyProtection="1">
      <alignment horizontal="center" vertical="center"/>
      <protection locked="0"/>
    </xf>
    <xf numFmtId="0" fontId="0" fillId="0" borderId="0" xfId="0" applyFont="1" applyFill="1" applyBorder="1" applyAlignment="1">
      <alignment horizontal="right" vertical="center"/>
    </xf>
    <xf numFmtId="0" fontId="0" fillId="0" borderId="29" xfId="0" applyFont="1" applyFill="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3" fontId="0" fillId="0" borderId="26"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left" vertical="top"/>
      <protection/>
    </xf>
    <xf numFmtId="0" fontId="15" fillId="0" borderId="16" xfId="0" applyFont="1" applyBorder="1" applyAlignment="1" applyProtection="1">
      <alignment/>
      <protection/>
    </xf>
    <xf numFmtId="0" fontId="0" fillId="0" borderId="16" xfId="0" applyBorder="1" applyAlignment="1" applyProtection="1">
      <alignment/>
      <protection/>
    </xf>
    <xf numFmtId="14" fontId="10" fillId="0" borderId="16" xfId="0" applyNumberFormat="1" applyFont="1" applyBorder="1" applyAlignment="1" applyProtection="1">
      <alignment horizontal="center" vertical="center"/>
      <protection/>
    </xf>
    <xf numFmtId="14" fontId="0" fillId="0" borderId="16" xfId="0" applyNumberFormat="1" applyBorder="1" applyAlignment="1" applyProtection="1">
      <alignment/>
      <protection/>
    </xf>
    <xf numFmtId="0" fontId="0" fillId="0" borderId="16" xfId="0" applyFill="1" applyBorder="1" applyAlignment="1" applyProtection="1">
      <alignment/>
      <protection/>
    </xf>
    <xf numFmtId="0" fontId="14" fillId="0" borderId="16" xfId="0" applyFont="1" applyBorder="1" applyAlignment="1" applyProtection="1">
      <alignment/>
      <protection/>
    </xf>
    <xf numFmtId="0" fontId="13" fillId="0" borderId="16" xfId="0" applyFont="1" applyBorder="1" applyAlignment="1" applyProtection="1">
      <alignment/>
      <protection/>
    </xf>
    <xf numFmtId="0" fontId="13" fillId="0" borderId="0" xfId="0" applyFont="1" applyAlignment="1" applyProtection="1">
      <alignment/>
      <protection/>
    </xf>
    <xf numFmtId="0" fontId="8" fillId="0" borderId="0" xfId="0" applyFont="1" applyAlignment="1" applyProtection="1">
      <alignment/>
      <protection/>
    </xf>
    <xf numFmtId="0" fontId="1" fillId="0" borderId="0" xfId="0" applyFont="1" applyAlignment="1" applyProtection="1">
      <alignment/>
      <protection/>
    </xf>
    <xf numFmtId="0" fontId="17" fillId="34" borderId="30" xfId="0" applyFont="1" applyFill="1" applyBorder="1" applyAlignment="1" applyProtection="1">
      <alignment horizontal="center" vertical="top" wrapText="1"/>
      <protection/>
    </xf>
    <xf numFmtId="0" fontId="17" fillId="35" borderId="31" xfId="0" applyFont="1" applyFill="1" applyBorder="1" applyAlignment="1" applyProtection="1">
      <alignment horizontal="center" vertical="top" wrapText="1"/>
      <protection/>
    </xf>
    <xf numFmtId="0" fontId="17" fillId="34" borderId="10" xfId="0" applyFont="1" applyFill="1" applyBorder="1" applyAlignment="1" applyProtection="1">
      <alignment horizontal="center" vertical="top" wrapText="1"/>
      <protection/>
    </xf>
    <xf numFmtId="0" fontId="17" fillId="35" borderId="10" xfId="0" applyFont="1" applyFill="1" applyBorder="1" applyAlignment="1" applyProtection="1">
      <alignment horizontal="center" vertical="top" wrapText="1"/>
      <protection/>
    </xf>
    <xf numFmtId="0" fontId="11" fillId="0" borderId="32"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33" xfId="0" applyFont="1" applyFill="1" applyBorder="1" applyAlignment="1" applyProtection="1">
      <alignment horizontal="center" vertical="center"/>
      <protection/>
    </xf>
    <xf numFmtId="0" fontId="11" fillId="0" borderId="34" xfId="0" applyFont="1" applyFill="1" applyBorder="1" applyAlignment="1" applyProtection="1">
      <alignment horizontal="right" vertical="center"/>
      <protection/>
    </xf>
    <xf numFmtId="0" fontId="11" fillId="35" borderId="10" xfId="0" applyFont="1" applyFill="1" applyBorder="1" applyAlignment="1" applyProtection="1">
      <alignment horizontal="right" vertical="center"/>
      <protection/>
    </xf>
    <xf numFmtId="0" fontId="11" fillId="0" borderId="35" xfId="0" applyFont="1" applyFill="1" applyBorder="1" applyAlignment="1" applyProtection="1">
      <alignment horizontal="center" vertical="center"/>
      <protection/>
    </xf>
    <xf numFmtId="0" fontId="10" fillId="34" borderId="31"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2" fillId="0" borderId="0" xfId="0" applyFont="1" applyAlignment="1" applyProtection="1">
      <alignment/>
      <protection/>
    </xf>
    <xf numFmtId="200" fontId="10" fillId="0" borderId="0" xfId="55"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10" fillId="0" borderId="0" xfId="0" applyFont="1" applyAlignment="1" applyProtection="1">
      <alignment horizontal="center" vertical="center"/>
      <protection/>
    </xf>
    <xf numFmtId="0" fontId="13" fillId="0" borderId="0" xfId="0" applyFont="1" applyAlignment="1" applyProtection="1">
      <alignment vertical="center"/>
      <protection/>
    </xf>
    <xf numFmtId="0" fontId="9" fillId="34" borderId="37" xfId="0" applyFont="1" applyFill="1" applyBorder="1" applyAlignment="1" applyProtection="1">
      <alignment/>
      <protection/>
    </xf>
    <xf numFmtId="0" fontId="9" fillId="34" borderId="38" xfId="0" applyFont="1" applyFill="1" applyBorder="1" applyAlignment="1" applyProtection="1">
      <alignment/>
      <protection/>
    </xf>
    <xf numFmtId="0" fontId="9" fillId="0" borderId="0" xfId="0" applyFont="1" applyFill="1" applyBorder="1" applyAlignment="1" applyProtection="1">
      <alignment/>
      <protection/>
    </xf>
    <xf numFmtId="0" fontId="6" fillId="34" borderId="39" xfId="0" applyFont="1" applyFill="1" applyBorder="1" applyAlignment="1" applyProtection="1">
      <alignment horizontal="center" vertical="top" wrapText="1"/>
      <protection/>
    </xf>
    <xf numFmtId="0" fontId="6" fillId="34" borderId="40" xfId="0" applyFont="1" applyFill="1" applyBorder="1" applyAlignment="1" applyProtection="1">
      <alignment horizontal="center" vertical="top" wrapText="1"/>
      <protection/>
    </xf>
    <xf numFmtId="200" fontId="10" fillId="0" borderId="0"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200" fontId="10" fillId="35" borderId="10" xfId="55" applyNumberFormat="1" applyFont="1" applyFill="1" applyBorder="1" applyAlignment="1" applyProtection="1">
      <alignment horizontal="center" vertical="center"/>
      <protection/>
    </xf>
    <xf numFmtId="0" fontId="0" fillId="0" borderId="0" xfId="0" applyFill="1" applyAlignment="1" applyProtection="1">
      <alignment/>
      <protection/>
    </xf>
    <xf numFmtId="0" fontId="11" fillId="0" borderId="0" xfId="0" applyFont="1" applyFill="1" applyAlignment="1" applyProtection="1">
      <alignment/>
      <protection/>
    </xf>
    <xf numFmtId="0" fontId="11" fillId="0" borderId="0" xfId="0" applyFont="1" applyAlignment="1" applyProtection="1">
      <alignment/>
      <protection/>
    </xf>
    <xf numFmtId="0" fontId="17" fillId="33" borderId="0" xfId="0" applyFont="1" applyFill="1" applyBorder="1" applyAlignment="1" applyProtection="1">
      <alignment horizontal="left" vertical="top" wrapText="1"/>
      <protection/>
    </xf>
    <xf numFmtId="200" fontId="17" fillId="33" borderId="0"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200" fontId="17" fillId="0" borderId="0" xfId="0" applyNumberFormat="1" applyFont="1" applyFill="1" applyBorder="1" applyAlignment="1" applyProtection="1">
      <alignment horizontal="left" vertical="top" wrapText="1"/>
      <protection/>
    </xf>
    <xf numFmtId="200" fontId="17" fillId="0" borderId="0" xfId="0" applyNumberFormat="1" applyFont="1" applyFill="1" applyBorder="1" applyAlignment="1" applyProtection="1">
      <alignment horizontal="center" vertical="center"/>
      <protection/>
    </xf>
    <xf numFmtId="200" fontId="0" fillId="0" borderId="0" xfId="0" applyNumberFormat="1" applyAlignment="1" applyProtection="1">
      <alignment horizontal="center"/>
      <protection/>
    </xf>
    <xf numFmtId="3" fontId="7" fillId="33" borderId="11" xfId="55" applyNumberFormat="1" applyFont="1" applyFill="1" applyBorder="1" applyAlignment="1" applyProtection="1">
      <alignment horizontal="center" vertical="center"/>
      <protection/>
    </xf>
    <xf numFmtId="200" fontId="7" fillId="33" borderId="24" xfId="55" applyNumberFormat="1" applyFont="1" applyFill="1" applyBorder="1" applyAlignment="1" applyProtection="1">
      <alignment horizontal="center" vertical="center"/>
      <protection/>
    </xf>
    <xf numFmtId="0" fontId="10" fillId="0" borderId="0" xfId="0" applyFont="1" applyAlignment="1" applyProtection="1">
      <alignment/>
      <protection/>
    </xf>
    <xf numFmtId="0" fontId="10" fillId="0" borderId="16" xfId="0" applyFont="1" applyBorder="1" applyAlignment="1" applyProtection="1">
      <alignment/>
      <protection/>
    </xf>
    <xf numFmtId="0" fontId="17" fillId="0" borderId="0" xfId="0" applyFont="1" applyAlignment="1" applyProtection="1">
      <alignment/>
      <protection/>
    </xf>
    <xf numFmtId="0" fontId="24" fillId="0" borderId="0" xfId="0" applyFont="1" applyAlignment="1" applyProtection="1">
      <alignment/>
      <protection/>
    </xf>
    <xf numFmtId="3" fontId="17" fillId="0" borderId="0" xfId="0" applyNumberFormat="1" applyFont="1" applyAlignment="1" applyProtection="1">
      <alignment horizontal="center"/>
      <protection/>
    </xf>
    <xf numFmtId="3" fontId="10" fillId="0" borderId="0" xfId="0" applyNumberFormat="1" applyFont="1" applyAlignment="1" applyProtection="1">
      <alignment horizontal="center"/>
      <protection/>
    </xf>
    <xf numFmtId="200" fontId="10" fillId="0" borderId="0" xfId="55" applyNumberFormat="1" applyFont="1" applyAlignment="1" applyProtection="1">
      <alignment horizontal="center"/>
      <protection/>
    </xf>
    <xf numFmtId="0" fontId="10" fillId="0" borderId="41" xfId="0" applyFont="1" applyBorder="1" applyAlignment="1" applyProtection="1">
      <alignment/>
      <protection/>
    </xf>
    <xf numFmtId="2" fontId="10" fillId="0" borderId="41" xfId="0" applyNumberFormat="1" applyFont="1" applyBorder="1" applyAlignment="1" applyProtection="1">
      <alignment horizontal="center"/>
      <protection/>
    </xf>
    <xf numFmtId="0" fontId="17" fillId="0" borderId="0" xfId="0" applyFont="1" applyAlignment="1" applyProtection="1">
      <alignment horizontal="center"/>
      <protection/>
    </xf>
    <xf numFmtId="0" fontId="10" fillId="0" borderId="0" xfId="0" applyFont="1" applyAlignment="1" applyProtection="1">
      <alignment horizontal="center"/>
      <protection/>
    </xf>
    <xf numFmtId="205" fontId="10" fillId="0" borderId="41" xfId="0" applyNumberFormat="1" applyFont="1" applyBorder="1" applyAlignment="1" applyProtection="1">
      <alignment horizontal="center"/>
      <protection/>
    </xf>
    <xf numFmtId="211" fontId="10" fillId="0" borderId="41" xfId="55" applyNumberFormat="1" applyFont="1" applyBorder="1" applyAlignment="1" applyProtection="1">
      <alignment horizontal="center"/>
      <protection/>
    </xf>
    <xf numFmtId="0" fontId="17" fillId="0" borderId="41" xfId="0" applyFont="1" applyBorder="1" applyAlignment="1" applyProtection="1">
      <alignment/>
      <protection/>
    </xf>
    <xf numFmtId="3" fontId="10" fillId="0" borderId="41" xfId="0" applyNumberFormat="1" applyFont="1" applyBorder="1" applyAlignment="1" applyProtection="1">
      <alignment horizontal="center"/>
      <protection/>
    </xf>
    <xf numFmtId="4" fontId="10" fillId="0" borderId="0" xfId="0" applyNumberFormat="1" applyFont="1" applyAlignment="1" applyProtection="1">
      <alignment horizontal="center"/>
      <protection/>
    </xf>
    <xf numFmtId="200" fontId="10" fillId="0" borderId="41" xfId="55" applyNumberFormat="1" applyFont="1" applyBorder="1" applyAlignment="1" applyProtection="1">
      <alignment horizontal="center"/>
      <protection/>
    </xf>
    <xf numFmtId="0" fontId="17"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7" fillId="34" borderId="42" xfId="0" applyFont="1" applyFill="1" applyBorder="1" applyAlignment="1" applyProtection="1">
      <alignment horizontal="center" vertical="center"/>
      <protection/>
    </xf>
    <xf numFmtId="0" fontId="17" fillId="34" borderId="10" xfId="0" applyFont="1" applyFill="1" applyBorder="1" applyAlignment="1" applyProtection="1">
      <alignment horizontal="center" vertical="center"/>
      <protection/>
    </xf>
    <xf numFmtId="0" fontId="17" fillId="34" borderId="43" xfId="0" applyFont="1" applyFill="1" applyBorder="1" applyAlignment="1" applyProtection="1">
      <alignment horizontal="center" vertical="center"/>
      <protection/>
    </xf>
    <xf numFmtId="0" fontId="17" fillId="34" borderId="30" xfId="0" applyFont="1" applyFill="1" applyBorder="1" applyAlignment="1" applyProtection="1">
      <alignment horizontal="center" vertical="center"/>
      <protection/>
    </xf>
    <xf numFmtId="0" fontId="17" fillId="34" borderId="31"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protection/>
    </xf>
    <xf numFmtId="2" fontId="0" fillId="0" borderId="26"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0" fontId="0" fillId="0" borderId="0" xfId="0" applyBorder="1" applyAlignment="1">
      <alignment vertical="top"/>
    </xf>
    <xf numFmtId="0" fontId="2" fillId="0" borderId="0" xfId="0" applyFont="1" applyAlignment="1">
      <alignment vertical="top"/>
    </xf>
    <xf numFmtId="0" fontId="7" fillId="0" borderId="10" xfId="0" applyFont="1" applyBorder="1" applyAlignment="1" applyProtection="1">
      <alignment horizontal="center" vertical="center"/>
      <protection locked="0"/>
    </xf>
    <xf numFmtId="0" fontId="5" fillId="0" borderId="37" xfId="0" applyFont="1" applyBorder="1" applyAlignment="1">
      <alignment vertical="top" wrapText="1"/>
    </xf>
    <xf numFmtId="0" fontId="10" fillId="0" borderId="37" xfId="0" applyFont="1" applyBorder="1" applyAlignment="1">
      <alignment horizontal="center" vertical="top"/>
    </xf>
    <xf numFmtId="0" fontId="9" fillId="0" borderId="37" xfId="0" applyFont="1" applyFill="1" applyBorder="1" applyAlignment="1">
      <alignment vertical="center" wrapText="1"/>
    </xf>
    <xf numFmtId="0" fontId="2" fillId="0" borderId="37" xfId="0" applyFont="1" applyFill="1" applyBorder="1" applyAlignment="1">
      <alignment horizontal="center" vertical="center"/>
    </xf>
    <xf numFmtId="0" fontId="0" fillId="0" borderId="37" xfId="0" applyFill="1" applyBorder="1" applyAlignment="1">
      <alignment/>
    </xf>
    <xf numFmtId="0" fontId="0" fillId="0" borderId="19" xfId="0" applyFont="1" applyBorder="1" applyAlignment="1" applyProtection="1">
      <alignment horizontal="center" vertical="center"/>
      <protection locked="0"/>
    </xf>
    <xf numFmtId="0" fontId="9" fillId="35" borderId="44" xfId="0" applyFont="1" applyFill="1" applyBorder="1" applyAlignment="1" applyProtection="1">
      <alignment vertical="center"/>
      <protection/>
    </xf>
    <xf numFmtId="0" fontId="4" fillId="35" borderId="45" xfId="0" applyFont="1" applyFill="1" applyBorder="1" applyAlignment="1" applyProtection="1">
      <alignment/>
      <protection/>
    </xf>
    <xf numFmtId="0" fontId="4" fillId="35" borderId="46" xfId="0" applyFont="1" applyFill="1" applyBorder="1" applyAlignment="1" applyProtection="1">
      <alignment/>
      <protection/>
    </xf>
    <xf numFmtId="0" fontId="17" fillId="35" borderId="47" xfId="0" applyFont="1" applyFill="1" applyBorder="1" applyAlignment="1" applyProtection="1">
      <alignment horizontal="center" vertical="top" wrapText="1"/>
      <protection/>
    </xf>
    <xf numFmtId="0" fontId="2" fillId="35" borderId="34" xfId="0" applyFont="1" applyFill="1" applyBorder="1" applyAlignment="1" applyProtection="1">
      <alignment horizontal="left" vertical="center"/>
      <protection/>
    </xf>
    <xf numFmtId="0" fontId="17" fillId="35" borderId="33" xfId="0" applyFont="1" applyFill="1" applyBorder="1" applyAlignment="1" applyProtection="1">
      <alignment horizontal="center" vertical="top" wrapText="1"/>
      <protection/>
    </xf>
    <xf numFmtId="0" fontId="11" fillId="35" borderId="32" xfId="0" applyFont="1" applyFill="1" applyBorder="1" applyAlignment="1" applyProtection="1">
      <alignment horizontal="center" vertical="center"/>
      <protection/>
    </xf>
    <xf numFmtId="0" fontId="10" fillId="0" borderId="33" xfId="0" applyFont="1" applyBorder="1" applyAlignment="1" applyProtection="1">
      <alignment horizontal="center" vertical="center"/>
      <protection locked="0"/>
    </xf>
    <xf numFmtId="0" fontId="11" fillId="35" borderId="32" xfId="0" applyFont="1" applyFill="1" applyBorder="1" applyAlignment="1" applyProtection="1">
      <alignment horizontal="right" vertical="center"/>
      <protection/>
    </xf>
    <xf numFmtId="0" fontId="10" fillId="35" borderId="33" xfId="0" applyFont="1" applyFill="1" applyBorder="1" applyAlignment="1" applyProtection="1">
      <alignment horizontal="center" vertical="center"/>
      <protection/>
    </xf>
    <xf numFmtId="0" fontId="11" fillId="35" borderId="48" xfId="0" applyFont="1" applyFill="1" applyBorder="1" applyAlignment="1" applyProtection="1">
      <alignment horizontal="center" vertical="center"/>
      <protection/>
    </xf>
    <xf numFmtId="0" fontId="17" fillId="35" borderId="30" xfId="0" applyFont="1" applyFill="1" applyBorder="1" applyAlignment="1" applyProtection="1">
      <alignment horizontal="center" vertical="top" wrapText="1"/>
      <protection/>
    </xf>
    <xf numFmtId="0" fontId="17" fillId="35" borderId="49" xfId="0" applyFont="1" applyFill="1" applyBorder="1" applyAlignment="1" applyProtection="1">
      <alignment horizontal="center" vertical="top" wrapText="1"/>
      <protection/>
    </xf>
    <xf numFmtId="0" fontId="17" fillId="34" borderId="33" xfId="0" applyFont="1" applyFill="1" applyBorder="1" applyAlignment="1" applyProtection="1">
      <alignment horizontal="center" vertical="top" wrapText="1"/>
      <protection/>
    </xf>
    <xf numFmtId="0" fontId="2" fillId="35" borderId="48" xfId="0" applyFont="1" applyFill="1" applyBorder="1" applyAlignment="1" applyProtection="1">
      <alignment horizontal="right"/>
      <protection/>
    </xf>
    <xf numFmtId="200" fontId="2" fillId="35" borderId="30" xfId="0" applyNumberFormat="1" applyFont="1" applyFill="1" applyBorder="1" applyAlignment="1" applyProtection="1">
      <alignment horizontal="center"/>
      <protection/>
    </xf>
    <xf numFmtId="200" fontId="10" fillId="35" borderId="33" xfId="55" applyNumberFormat="1" applyFont="1" applyFill="1" applyBorder="1" applyAlignment="1" applyProtection="1">
      <alignment horizontal="center" vertical="center"/>
      <protection/>
    </xf>
    <xf numFmtId="200" fontId="2" fillId="35" borderId="49" xfId="0" applyNumberFormat="1" applyFont="1" applyFill="1" applyBorder="1" applyAlignment="1" applyProtection="1">
      <alignment horizontal="center"/>
      <protection/>
    </xf>
    <xf numFmtId="0" fontId="6" fillId="34" borderId="50" xfId="0" applyFont="1" applyFill="1" applyBorder="1" applyAlignment="1" applyProtection="1">
      <alignment horizontal="center" vertical="top" wrapText="1"/>
      <protection/>
    </xf>
    <xf numFmtId="0" fontId="2" fillId="35" borderId="32" xfId="55" applyNumberFormat="1" applyFont="1" applyFill="1" applyBorder="1" applyAlignment="1" applyProtection="1">
      <alignment horizontal="center" vertical="center"/>
      <protection/>
    </xf>
    <xf numFmtId="0" fontId="13" fillId="0" borderId="0" xfId="0" applyFont="1" applyBorder="1" applyAlignment="1" applyProtection="1">
      <alignment/>
      <protection/>
    </xf>
    <xf numFmtId="0" fontId="17" fillId="0" borderId="30" xfId="0" applyFont="1" applyFill="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3" fontId="7" fillId="33" borderId="17" xfId="55" applyNumberFormat="1" applyFont="1" applyFill="1" applyBorder="1" applyAlignment="1" applyProtection="1">
      <alignment horizontal="center" vertical="center"/>
      <protection/>
    </xf>
    <xf numFmtId="200" fontId="7" fillId="33" borderId="25" xfId="55" applyNumberFormat="1" applyFont="1" applyFill="1" applyBorder="1" applyAlignment="1" applyProtection="1">
      <alignment horizontal="center" vertical="center"/>
      <protection/>
    </xf>
    <xf numFmtId="3" fontId="7" fillId="33" borderId="20" xfId="55" applyNumberFormat="1" applyFont="1" applyFill="1" applyBorder="1" applyAlignment="1" applyProtection="1">
      <alignment horizontal="center" vertical="center"/>
      <protection/>
    </xf>
    <xf numFmtId="200" fontId="7" fillId="33" borderId="26" xfId="55" applyNumberFormat="1" applyFont="1" applyFill="1" applyBorder="1" applyAlignment="1" applyProtection="1">
      <alignment horizontal="center" vertical="center"/>
      <protection/>
    </xf>
    <xf numFmtId="200" fontId="7" fillId="33" borderId="27" xfId="55" applyNumberFormat="1" applyFont="1" applyFill="1" applyBorder="1" applyAlignment="1" applyProtection="1">
      <alignment horizontal="center" vertical="center"/>
      <protection/>
    </xf>
    <xf numFmtId="200" fontId="7" fillId="33" borderId="22" xfId="55" applyNumberFormat="1" applyFont="1" applyFill="1" applyBorder="1" applyAlignment="1" applyProtection="1">
      <alignment horizontal="center" vertical="center"/>
      <protection/>
    </xf>
    <xf numFmtId="3" fontId="7" fillId="33" borderId="12" xfId="55" applyNumberFormat="1" applyFont="1" applyFill="1" applyBorder="1" applyAlignment="1" applyProtection="1">
      <alignment horizontal="center" vertical="center"/>
      <protection/>
    </xf>
    <xf numFmtId="200" fontId="7" fillId="33" borderId="18" xfId="55" applyNumberFormat="1" applyFont="1" applyFill="1" applyBorder="1" applyAlignment="1" applyProtection="1">
      <alignment horizontal="center" vertical="center"/>
      <protection/>
    </xf>
    <xf numFmtId="2" fontId="0" fillId="0" borderId="12" xfId="0" applyNumberFormat="1" applyFont="1" applyFill="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201" fontId="0" fillId="0" borderId="51" xfId="0" applyNumberFormat="1" applyBorder="1" applyAlignment="1" applyProtection="1">
      <alignment horizontal="center" vertical="center"/>
      <protection locked="0"/>
    </xf>
    <xf numFmtId="201" fontId="0" fillId="0" borderId="26" xfId="0" applyNumberFormat="1" applyBorder="1" applyAlignment="1" applyProtection="1">
      <alignment horizontal="center" vertical="center"/>
      <protection locked="0"/>
    </xf>
    <xf numFmtId="201" fontId="0" fillId="0" borderId="27" xfId="0" applyNumberFormat="1" applyBorder="1" applyAlignment="1" applyProtection="1">
      <alignment horizontal="center" vertical="center"/>
      <protection locked="0"/>
    </xf>
    <xf numFmtId="0" fontId="0" fillId="36" borderId="52" xfId="0" applyFill="1" applyBorder="1" applyAlignment="1">
      <alignment vertical="top"/>
    </xf>
    <xf numFmtId="0" fontId="0" fillId="36" borderId="53" xfId="0" applyFill="1" applyBorder="1" applyAlignment="1">
      <alignment vertical="top"/>
    </xf>
    <xf numFmtId="0" fontId="0" fillId="36" borderId="54" xfId="0" applyFill="1" applyBorder="1" applyAlignment="1">
      <alignment vertical="top"/>
    </xf>
    <xf numFmtId="0" fontId="0" fillId="36" borderId="55" xfId="0" applyFill="1" applyBorder="1" applyAlignment="1">
      <alignment vertical="top"/>
    </xf>
    <xf numFmtId="0" fontId="4" fillId="35" borderId="56" xfId="0" applyFont="1" applyFill="1" applyBorder="1" applyAlignment="1">
      <alignment horizontal="right" vertical="top"/>
    </xf>
    <xf numFmtId="0" fontId="4" fillId="35" borderId="57" xfId="0" applyFont="1" applyFill="1" applyBorder="1" applyAlignment="1">
      <alignment horizontal="right" vertical="top"/>
    </xf>
    <xf numFmtId="0" fontId="0" fillId="35" borderId="58" xfId="0" applyFill="1" applyBorder="1" applyAlignment="1">
      <alignment horizontal="right" vertical="top"/>
    </xf>
    <xf numFmtId="0" fontId="21" fillId="35" borderId="59" xfId="0" applyFont="1" applyFill="1" applyBorder="1" applyAlignment="1">
      <alignment horizontal="right" vertical="top"/>
    </xf>
    <xf numFmtId="0" fontId="21" fillId="35" borderId="54" xfId="0" applyFont="1" applyFill="1" applyBorder="1" applyAlignment="1">
      <alignment horizontal="right" vertical="top"/>
    </xf>
    <xf numFmtId="0" fontId="4" fillId="36" borderId="52" xfId="0" applyFont="1" applyFill="1" applyBorder="1" applyAlignment="1">
      <alignment vertical="top" wrapText="1"/>
    </xf>
    <xf numFmtId="0" fontId="2" fillId="36" borderId="60" xfId="0" applyFont="1" applyFill="1" applyBorder="1" applyAlignment="1" applyProtection="1">
      <alignment horizontal="center" vertical="top"/>
      <protection/>
    </xf>
    <xf numFmtId="0" fontId="2" fillId="36" borderId="53" xfId="0" applyFont="1" applyFill="1" applyBorder="1" applyAlignment="1" applyProtection="1">
      <alignment horizontal="center" vertical="top"/>
      <protection/>
    </xf>
    <xf numFmtId="0" fontId="9" fillId="36" borderId="35" xfId="0" applyFont="1" applyFill="1" applyBorder="1" applyAlignment="1">
      <alignment horizontal="left" vertical="top" wrapText="1"/>
    </xf>
    <xf numFmtId="0" fontId="0" fillId="36" borderId="61" xfId="0" applyFont="1" applyFill="1" applyBorder="1" applyAlignment="1">
      <alignment horizontal="center" vertical="top"/>
    </xf>
    <xf numFmtId="0" fontId="0" fillId="36" borderId="62" xfId="0" applyFont="1" applyFill="1" applyBorder="1" applyAlignment="1">
      <alignment horizontal="center" vertical="top"/>
    </xf>
    <xf numFmtId="0" fontId="29" fillId="36" borderId="60" xfId="0" applyFont="1" applyFill="1" applyBorder="1" applyAlignment="1">
      <alignment horizontal="center" vertical="top"/>
    </xf>
    <xf numFmtId="0" fontId="29" fillId="36" borderId="53" xfId="0" applyFont="1" applyFill="1" applyBorder="1" applyAlignment="1">
      <alignment horizontal="center" vertical="top"/>
    </xf>
    <xf numFmtId="0" fontId="9" fillId="36" borderId="35" xfId="0" applyFont="1" applyFill="1" applyBorder="1" applyAlignment="1">
      <alignment vertical="top" wrapText="1"/>
    </xf>
    <xf numFmtId="0" fontId="9" fillId="36" borderId="63" xfId="0" applyFont="1" applyFill="1" applyBorder="1" applyAlignment="1">
      <alignment vertical="top" wrapText="1"/>
    </xf>
    <xf numFmtId="0" fontId="0" fillId="36" borderId="64" xfId="0" applyFont="1" applyFill="1" applyBorder="1" applyAlignment="1">
      <alignment horizontal="center" vertical="top"/>
    </xf>
    <xf numFmtId="0" fontId="0" fillId="36" borderId="65" xfId="0" applyFont="1" applyFill="1" applyBorder="1" applyAlignment="1">
      <alignment horizontal="center" vertical="top"/>
    </xf>
    <xf numFmtId="0" fontId="26" fillId="36" borderId="52" xfId="0" applyFont="1" applyFill="1" applyBorder="1" applyAlignment="1">
      <alignment vertical="top"/>
    </xf>
    <xf numFmtId="0" fontId="2" fillId="36" borderId="66" xfId="0" applyFont="1" applyFill="1" applyBorder="1" applyAlignment="1">
      <alignment vertical="center" wrapText="1"/>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36" borderId="66" xfId="0" applyFill="1" applyBorder="1" applyAlignment="1">
      <alignment vertical="center" wrapText="1"/>
    </xf>
    <xf numFmtId="0" fontId="10" fillId="36" borderId="67" xfId="0" applyFont="1" applyFill="1" applyBorder="1" applyAlignment="1" applyProtection="1">
      <alignment/>
      <protection/>
    </xf>
    <xf numFmtId="0" fontId="17" fillId="36" borderId="61" xfId="0" applyFont="1" applyFill="1" applyBorder="1" applyAlignment="1" applyProtection="1">
      <alignment horizontal="center"/>
      <protection/>
    </xf>
    <xf numFmtId="0" fontId="17" fillId="36" borderId="68" xfId="0" applyFont="1" applyFill="1" applyBorder="1" applyAlignment="1" applyProtection="1">
      <alignment horizontal="center"/>
      <protection/>
    </xf>
    <xf numFmtId="0" fontId="17" fillId="36" borderId="67" xfId="0" applyFont="1" applyFill="1" applyBorder="1" applyAlignment="1" applyProtection="1">
      <alignment/>
      <protection/>
    </xf>
    <xf numFmtId="0" fontId="4" fillId="35" borderId="69" xfId="0" applyFont="1" applyFill="1" applyBorder="1" applyAlignment="1">
      <alignment vertical="center" wrapText="1"/>
    </xf>
    <xf numFmtId="0" fontId="4" fillId="35" borderId="70" xfId="0" applyFont="1" applyFill="1" applyBorder="1" applyAlignment="1">
      <alignment vertical="center" wrapText="1"/>
    </xf>
    <xf numFmtId="0" fontId="4" fillId="35" borderId="71" xfId="0" applyFont="1" applyFill="1" applyBorder="1" applyAlignment="1">
      <alignment horizontal="left" vertical="center" wrapText="1"/>
    </xf>
    <xf numFmtId="0" fontId="4" fillId="35" borderId="72" xfId="0" applyFont="1" applyFill="1" applyBorder="1" applyAlignment="1">
      <alignment horizontal="left" vertical="center" wrapText="1"/>
    </xf>
    <xf numFmtId="0" fontId="4" fillId="35" borderId="73" xfId="0" applyFont="1" applyFill="1" applyBorder="1" applyAlignment="1">
      <alignment vertical="center" wrapText="1"/>
    </xf>
    <xf numFmtId="0" fontId="4" fillId="35" borderId="74" xfId="0" applyFont="1" applyFill="1" applyBorder="1" applyAlignment="1">
      <alignment vertical="center" wrapText="1"/>
    </xf>
    <xf numFmtId="0" fontId="4" fillId="35" borderId="72" xfId="0" applyFont="1" applyFill="1" applyBorder="1" applyAlignment="1">
      <alignment vertical="center" wrapText="1"/>
    </xf>
    <xf numFmtId="0" fontId="4" fillId="35" borderId="48" xfId="0" applyFont="1" applyFill="1" applyBorder="1" applyAlignment="1">
      <alignment vertical="center" wrapText="1"/>
    </xf>
    <xf numFmtId="0" fontId="4" fillId="35" borderId="75" xfId="0" applyFont="1" applyFill="1" applyBorder="1" applyAlignment="1">
      <alignment vertical="center" wrapText="1"/>
    </xf>
    <xf numFmtId="0" fontId="4" fillId="35" borderId="76" xfId="0" applyFont="1" applyFill="1" applyBorder="1" applyAlignment="1">
      <alignment vertical="center" wrapText="1"/>
    </xf>
    <xf numFmtId="0" fontId="31" fillId="35" borderId="69" xfId="0" applyFont="1" applyFill="1" applyBorder="1" applyAlignment="1">
      <alignment vertical="center" wrapText="1"/>
    </xf>
    <xf numFmtId="0" fontId="31" fillId="35" borderId="74" xfId="0" applyFont="1" applyFill="1" applyBorder="1" applyAlignment="1">
      <alignment vertical="center" wrapText="1"/>
    </xf>
    <xf numFmtId="0" fontId="31" fillId="35" borderId="72" xfId="0" applyFont="1" applyFill="1" applyBorder="1" applyAlignment="1">
      <alignment vertical="center" wrapText="1"/>
    </xf>
    <xf numFmtId="0" fontId="2" fillId="35" borderId="77" xfId="0" applyFont="1" applyFill="1" applyBorder="1" applyAlignment="1">
      <alignment vertical="center" wrapText="1"/>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9" fillId="35" borderId="74" xfId="0" applyFont="1" applyFill="1" applyBorder="1" applyAlignment="1">
      <alignment vertical="center" wrapText="1"/>
    </xf>
    <xf numFmtId="0" fontId="0" fillId="35" borderId="11"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12" xfId="0" applyFont="1" applyFill="1" applyBorder="1" applyAlignment="1">
      <alignment horizontal="center" vertical="center"/>
    </xf>
    <xf numFmtId="0" fontId="0" fillId="35" borderId="18" xfId="0" applyFont="1" applyFill="1" applyBorder="1" applyAlignment="1">
      <alignment horizontal="center" vertical="center"/>
    </xf>
    <xf numFmtId="0" fontId="4" fillId="35" borderId="80" xfId="0" applyFont="1" applyFill="1" applyBorder="1" applyAlignment="1">
      <alignment vertical="center" wrapText="1"/>
    </xf>
    <xf numFmtId="0" fontId="4" fillId="35" borderId="71" xfId="0" applyFont="1" applyFill="1" applyBorder="1" applyAlignment="1">
      <alignment vertical="center" wrapText="1"/>
    </xf>
    <xf numFmtId="0" fontId="9" fillId="35" borderId="73" xfId="0" applyFont="1" applyFill="1" applyBorder="1" applyAlignment="1">
      <alignment horizontal="right" vertical="center" wrapText="1"/>
    </xf>
    <xf numFmtId="0" fontId="9" fillId="35" borderId="76" xfId="0" applyFont="1" applyFill="1" applyBorder="1" applyAlignment="1">
      <alignment horizontal="right" vertical="center" wrapText="1"/>
    </xf>
    <xf numFmtId="0" fontId="2" fillId="35" borderId="15"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9" fillId="35" borderId="72" xfId="0" applyFont="1" applyFill="1" applyBorder="1" applyAlignment="1">
      <alignment vertical="center" wrapText="1"/>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76" xfId="0" applyFont="1" applyFill="1" applyBorder="1" applyAlignment="1">
      <alignment vertical="center" wrapText="1"/>
    </xf>
    <xf numFmtId="0" fontId="9" fillId="35" borderId="77" xfId="0" applyFont="1" applyFill="1" applyBorder="1" applyAlignment="1">
      <alignment vertical="center" wrapText="1"/>
    </xf>
    <xf numFmtId="0" fontId="2" fillId="35" borderId="78" xfId="0" applyFont="1" applyFill="1" applyBorder="1" applyAlignment="1">
      <alignment horizontal="center" vertical="center"/>
    </xf>
    <xf numFmtId="0" fontId="2" fillId="35" borderId="79" xfId="0" applyFont="1" applyFill="1" applyBorder="1" applyAlignment="1">
      <alignment horizontal="center" vertical="center"/>
    </xf>
    <xf numFmtId="0" fontId="10" fillId="35" borderId="73" xfId="0" applyFont="1" applyFill="1" applyBorder="1" applyAlignment="1">
      <alignment vertical="center" wrapText="1"/>
    </xf>
    <xf numFmtId="0" fontId="10" fillId="35" borderId="74" xfId="0" applyFont="1" applyFill="1" applyBorder="1" applyAlignment="1">
      <alignment vertical="center" wrapText="1"/>
    </xf>
    <xf numFmtId="0" fontId="10" fillId="35" borderId="76" xfId="0" applyFont="1" applyFill="1" applyBorder="1" applyAlignment="1">
      <alignment vertical="center" wrapText="1"/>
    </xf>
    <xf numFmtId="0" fontId="7" fillId="35" borderId="81" xfId="0" applyFont="1" applyFill="1" applyBorder="1" applyAlignment="1">
      <alignment vertical="center" wrapText="1"/>
    </xf>
    <xf numFmtId="0" fontId="7" fillId="35" borderId="82" xfId="0" applyFont="1" applyFill="1" applyBorder="1" applyAlignment="1">
      <alignment vertical="center" wrapText="1"/>
    </xf>
    <xf numFmtId="0" fontId="7" fillId="35" borderId="83" xfId="0" applyFont="1" applyFill="1" applyBorder="1" applyAlignment="1">
      <alignment vertical="center" wrapText="1"/>
    </xf>
    <xf numFmtId="0" fontId="7" fillId="35" borderId="69" xfId="0" applyFont="1" applyFill="1" applyBorder="1" applyAlignment="1">
      <alignment vertical="center" wrapText="1"/>
    </xf>
    <xf numFmtId="0" fontId="7" fillId="35" borderId="74" xfId="0" applyFont="1" applyFill="1" applyBorder="1" applyAlignment="1">
      <alignment vertical="center" wrapText="1"/>
    </xf>
    <xf numFmtId="0" fontId="7" fillId="35" borderId="76" xfId="0" applyFont="1" applyFill="1" applyBorder="1" applyAlignment="1">
      <alignment vertical="center" wrapText="1"/>
    </xf>
    <xf numFmtId="200" fontId="10" fillId="35" borderId="30" xfId="55" applyNumberFormat="1" applyFont="1" applyFill="1" applyBorder="1" applyAlignment="1" applyProtection="1">
      <alignment horizontal="center" vertical="center"/>
      <protection/>
    </xf>
    <xf numFmtId="200" fontId="10" fillId="35" borderId="49" xfId="55" applyNumberFormat="1" applyFont="1" applyFill="1" applyBorder="1" applyAlignment="1" applyProtection="1">
      <alignment horizontal="center" vertical="center"/>
      <protection/>
    </xf>
    <xf numFmtId="0" fontId="9" fillId="0" borderId="0" xfId="0" applyFont="1" applyBorder="1" applyAlignment="1">
      <alignment/>
    </xf>
    <xf numFmtId="0" fontId="15"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locked="0"/>
    </xf>
    <xf numFmtId="14" fontId="10" fillId="0" borderId="0" xfId="0" applyNumberFormat="1" applyFont="1" applyBorder="1" applyAlignment="1" applyProtection="1">
      <alignment horizontal="center" vertical="center"/>
      <protection/>
    </xf>
    <xf numFmtId="14" fontId="0" fillId="0" borderId="0" xfId="0" applyNumberFormat="1" applyBorder="1" applyAlignment="1" applyProtection="1">
      <alignment/>
      <protection/>
    </xf>
    <xf numFmtId="0" fontId="14" fillId="0" borderId="0" xfId="0" applyFont="1" applyBorder="1" applyAlignment="1" applyProtection="1">
      <alignment/>
      <protection/>
    </xf>
    <xf numFmtId="0" fontId="13" fillId="0" borderId="0" xfId="0" applyFont="1" applyAlignment="1" applyProtection="1">
      <alignment horizontal="left"/>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6" fillId="34" borderId="66" xfId="0" applyFont="1" applyFill="1" applyBorder="1" applyAlignment="1" applyProtection="1">
      <alignment horizontal="center" vertical="top" wrapText="1"/>
      <protection/>
    </xf>
    <xf numFmtId="0" fontId="11" fillId="35" borderId="35" xfId="0" applyFont="1" applyFill="1" applyBorder="1" applyAlignment="1" applyProtection="1">
      <alignment horizontal="center" vertical="center"/>
      <protection/>
    </xf>
    <xf numFmtId="0" fontId="11" fillId="35" borderId="36" xfId="0" applyFont="1" applyFill="1" applyBorder="1" applyAlignment="1" applyProtection="1">
      <alignment horizontal="center" vertical="center"/>
      <protection/>
    </xf>
    <xf numFmtId="0" fontId="17" fillId="35" borderId="59" xfId="0" applyFont="1" applyFill="1" applyBorder="1" applyAlignment="1" applyProtection="1">
      <alignment horizontal="left" vertical="top" wrapText="1"/>
      <protection/>
    </xf>
    <xf numFmtId="0" fontId="10" fillId="0" borderId="0" xfId="0" applyFont="1" applyBorder="1" applyAlignment="1">
      <alignment horizontal="center" vertical="center"/>
    </xf>
    <xf numFmtId="0" fontId="17" fillId="0" borderId="30" xfId="0" applyFont="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7" fillId="35" borderId="52" xfId="0" applyFont="1" applyFill="1" applyBorder="1" applyAlignment="1" applyProtection="1">
      <alignment horizontal="center" wrapText="1"/>
      <protection/>
    </xf>
    <xf numFmtId="0" fontId="2" fillId="35" borderId="52" xfId="0" applyFont="1" applyFill="1" applyBorder="1" applyAlignment="1" applyProtection="1">
      <alignment horizontal="center"/>
      <protection/>
    </xf>
    <xf numFmtId="0" fontId="2" fillId="35" borderId="59" xfId="0" applyFont="1" applyFill="1" applyBorder="1" applyAlignment="1" applyProtection="1">
      <alignment horizontal="left" vertical="center"/>
      <protection/>
    </xf>
    <xf numFmtId="0" fontId="9" fillId="34" borderId="52" xfId="0" applyFont="1" applyFill="1" applyBorder="1" applyAlignment="1" applyProtection="1">
      <alignment horizontal="left" vertical="center"/>
      <protection/>
    </xf>
    <xf numFmtId="0" fontId="0" fillId="34" borderId="60" xfId="0" applyFill="1" applyBorder="1" applyAlignment="1">
      <alignment horizontal="center"/>
    </xf>
    <xf numFmtId="0" fontId="0" fillId="34" borderId="53" xfId="0" applyFill="1" applyBorder="1" applyAlignment="1">
      <alignment horizontal="center"/>
    </xf>
    <xf numFmtId="0" fontId="6" fillId="34" borderId="84" xfId="0" applyFont="1" applyFill="1" applyBorder="1" applyAlignment="1" applyProtection="1">
      <alignment horizontal="center" vertical="center" wrapText="1"/>
      <protection/>
    </xf>
    <xf numFmtId="0" fontId="6" fillId="34" borderId="85" xfId="0" applyFont="1" applyFill="1" applyBorder="1" applyAlignment="1" applyProtection="1">
      <alignment horizontal="center" vertical="center" wrapText="1"/>
      <protection/>
    </xf>
    <xf numFmtId="0" fontId="9" fillId="34" borderId="86" xfId="0" applyFont="1" applyFill="1" applyBorder="1" applyAlignment="1" applyProtection="1">
      <alignment horizontal="left" vertical="center"/>
      <protection/>
    </xf>
    <xf numFmtId="0" fontId="11" fillId="0" borderId="0" xfId="0" applyFont="1" applyBorder="1" applyAlignment="1" applyProtection="1">
      <alignment/>
      <protection/>
    </xf>
    <xf numFmtId="0" fontId="9" fillId="34" borderId="52" xfId="0" applyFont="1" applyFill="1" applyBorder="1" applyAlignment="1" applyProtection="1">
      <alignment vertical="center"/>
      <protection/>
    </xf>
    <xf numFmtId="0" fontId="0" fillId="34" borderId="60" xfId="0" applyFill="1" applyBorder="1" applyAlignment="1">
      <alignment horizontal="center" vertical="center"/>
    </xf>
    <xf numFmtId="0" fontId="16" fillId="34" borderId="60" xfId="0" applyFont="1" applyFill="1" applyBorder="1" applyAlignment="1" applyProtection="1">
      <alignment/>
      <protection/>
    </xf>
    <xf numFmtId="0" fontId="16" fillId="34" borderId="53" xfId="0" applyFont="1" applyFill="1" applyBorder="1" applyAlignment="1" applyProtection="1">
      <alignment/>
      <protection/>
    </xf>
    <xf numFmtId="0" fontId="2" fillId="34" borderId="52" xfId="0" applyFont="1" applyFill="1" applyBorder="1" applyAlignment="1" applyProtection="1">
      <alignment horizontal="center"/>
      <protection/>
    </xf>
    <xf numFmtId="0" fontId="3" fillId="34" borderId="59" xfId="0" applyFont="1" applyFill="1" applyBorder="1" applyAlignment="1" applyProtection="1">
      <alignment horizontal="center" vertical="top" wrapText="1"/>
      <protection/>
    </xf>
    <xf numFmtId="0" fontId="17" fillId="34" borderId="59" xfId="0" applyFont="1" applyFill="1" applyBorder="1" applyAlignment="1" applyProtection="1">
      <alignment horizontal="left" vertical="center"/>
      <protection/>
    </xf>
    <xf numFmtId="0" fontId="2" fillId="34" borderId="10" xfId="0" applyFont="1" applyFill="1" applyBorder="1" applyAlignment="1" applyProtection="1">
      <alignment horizontal="center" vertical="top" wrapText="1"/>
      <protection/>
    </xf>
    <xf numFmtId="0" fontId="9" fillId="34" borderId="84" xfId="0" applyFont="1" applyFill="1" applyBorder="1" applyAlignment="1" applyProtection="1">
      <alignment vertical="top"/>
      <protection/>
    </xf>
    <xf numFmtId="0" fontId="0" fillId="34" borderId="84" xfId="0" applyFill="1" applyBorder="1" applyAlignment="1" applyProtection="1">
      <alignment/>
      <protection/>
    </xf>
    <xf numFmtId="0" fontId="0" fillId="34" borderId="44" xfId="0" applyFill="1" applyBorder="1" applyAlignment="1" applyProtection="1">
      <alignment/>
      <protection/>
    </xf>
    <xf numFmtId="0" fontId="0" fillId="34" borderId="60" xfId="0" applyFill="1" applyBorder="1" applyAlignment="1" applyProtection="1">
      <alignment/>
      <protection/>
    </xf>
    <xf numFmtId="0" fontId="0" fillId="34" borderId="53" xfId="0" applyFill="1" applyBorder="1" applyAlignment="1" applyProtection="1">
      <alignment/>
      <protection/>
    </xf>
    <xf numFmtId="0" fontId="10" fillId="0" borderId="0" xfId="0" applyFont="1" applyBorder="1" applyAlignment="1" applyProtection="1">
      <alignment/>
      <protection/>
    </xf>
    <xf numFmtId="0" fontId="0" fillId="0" borderId="87" xfId="0" applyFill="1" applyBorder="1" applyAlignment="1">
      <alignment/>
    </xf>
    <xf numFmtId="4" fontId="0" fillId="0" borderId="26" xfId="0" applyNumberFormat="1" applyFont="1" applyFill="1" applyBorder="1" applyAlignment="1" applyProtection="1">
      <alignment horizontal="center" vertical="center"/>
      <protection locked="0"/>
    </xf>
    <xf numFmtId="201" fontId="0" fillId="0" borderId="26" xfId="0" applyNumberFormat="1" applyFont="1" applyFill="1" applyBorder="1" applyAlignment="1" applyProtection="1">
      <alignment horizontal="center" vertical="center"/>
      <protection locked="0"/>
    </xf>
    <xf numFmtId="201" fontId="0" fillId="0" borderId="27" xfId="0" applyNumberFormat="1" applyFont="1" applyFill="1" applyBorder="1" applyAlignment="1" applyProtection="1">
      <alignment horizontal="center" vertical="center"/>
      <protection locked="0"/>
    </xf>
    <xf numFmtId="0" fontId="26" fillId="36" borderId="66" xfId="0" applyFont="1" applyFill="1" applyBorder="1" applyAlignment="1">
      <alignment vertical="top"/>
    </xf>
    <xf numFmtId="0" fontId="29" fillId="36" borderId="45" xfId="0" applyFont="1" applyFill="1" applyBorder="1" applyAlignment="1">
      <alignment horizontal="center" vertical="top"/>
    </xf>
    <xf numFmtId="0" fontId="29" fillId="36" borderId="46" xfId="0" applyFont="1" applyFill="1" applyBorder="1" applyAlignment="1">
      <alignment horizontal="center" vertical="top"/>
    </xf>
    <xf numFmtId="0" fontId="9" fillId="36" borderId="34" xfId="0" applyFont="1" applyFill="1" applyBorder="1" applyAlignment="1">
      <alignment vertical="top" wrapText="1"/>
    </xf>
    <xf numFmtId="0" fontId="0" fillId="36" borderId="41" xfId="0" applyFont="1" applyFill="1" applyBorder="1" applyAlignment="1">
      <alignment horizontal="center" vertical="top"/>
    </xf>
    <xf numFmtId="0" fontId="0" fillId="36" borderId="88" xfId="0" applyFont="1" applyFill="1" applyBorder="1" applyAlignment="1">
      <alignment horizontal="center" vertical="top"/>
    </xf>
    <xf numFmtId="0" fontId="6" fillId="0" borderId="0" xfId="0" applyFont="1" applyBorder="1" applyAlignment="1">
      <alignment vertical="top" wrapText="1"/>
    </xf>
    <xf numFmtId="0" fontId="17" fillId="0" borderId="0" xfId="0" applyFont="1" applyFill="1" applyBorder="1" applyAlignment="1">
      <alignment horizontal="left" vertical="top"/>
    </xf>
    <xf numFmtId="0" fontId="5" fillId="0" borderId="0" xfId="0" applyFont="1" applyFill="1" applyBorder="1" applyAlignment="1">
      <alignment vertical="top"/>
    </xf>
    <xf numFmtId="0" fontId="9" fillId="0" borderId="0" xfId="0" applyFont="1" applyFill="1" applyBorder="1" applyAlignment="1">
      <alignment/>
    </xf>
    <xf numFmtId="3" fontId="0" fillId="0" borderId="22" xfId="0" applyNumberFormat="1" applyBorder="1" applyAlignment="1" applyProtection="1">
      <alignment horizontal="center" vertical="center"/>
      <protection locked="0"/>
    </xf>
    <xf numFmtId="3" fontId="0" fillId="0" borderId="23" xfId="0" applyNumberFormat="1" applyBorder="1" applyAlignment="1" applyProtection="1">
      <alignment horizontal="center" vertical="center"/>
      <protection locked="0"/>
    </xf>
    <xf numFmtId="0" fontId="11" fillId="0" borderId="89" xfId="0" applyFont="1" applyFill="1" applyBorder="1" applyAlignment="1" applyProtection="1">
      <alignment horizontal="center" vertical="top"/>
      <protection locked="0"/>
    </xf>
    <xf numFmtId="0" fontId="11" fillId="0" borderId="90" xfId="0" applyFont="1" applyFill="1" applyBorder="1" applyAlignment="1" applyProtection="1">
      <alignment horizontal="center" vertical="top"/>
      <protection locked="0"/>
    </xf>
    <xf numFmtId="0" fontId="11" fillId="0" borderId="91" xfId="0" applyFont="1" applyFill="1" applyBorder="1" applyAlignment="1" applyProtection="1">
      <alignment horizontal="center" vertical="top"/>
      <protection locked="0"/>
    </xf>
    <xf numFmtId="0" fontId="0" fillId="35" borderId="3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9" fontId="0" fillId="35" borderId="12" xfId="55" applyFont="1" applyFill="1" applyBorder="1" applyAlignment="1" applyProtection="1">
      <alignment horizontal="center" vertical="center"/>
      <protection/>
    </xf>
    <xf numFmtId="9" fontId="0" fillId="35" borderId="18" xfId="55" applyFont="1" applyFill="1" applyBorder="1" applyAlignment="1" applyProtection="1">
      <alignment horizontal="center" vertical="center"/>
      <protection/>
    </xf>
    <xf numFmtId="0" fontId="2" fillId="0" borderId="0" xfId="0" applyFont="1" applyBorder="1" applyAlignment="1" applyProtection="1">
      <alignment/>
      <protection/>
    </xf>
    <xf numFmtId="0" fontId="32" fillId="36" borderId="66" xfId="0" applyFont="1" applyFill="1" applyBorder="1" applyAlignment="1" applyProtection="1">
      <alignment vertical="top"/>
      <protection/>
    </xf>
    <xf numFmtId="0" fontId="8" fillId="36" borderId="45" xfId="0" applyFont="1" applyFill="1" applyBorder="1" applyAlignment="1" applyProtection="1">
      <alignment horizontal="center" vertical="top"/>
      <protection/>
    </xf>
    <xf numFmtId="0" fontId="8" fillId="36" borderId="46" xfId="0" applyFont="1" applyFill="1" applyBorder="1" applyAlignment="1" applyProtection="1">
      <alignment horizontal="center" vertical="top"/>
      <protection/>
    </xf>
    <xf numFmtId="0" fontId="6" fillId="36" borderId="92" xfId="0" applyFont="1" applyFill="1" applyBorder="1" applyAlignment="1" applyProtection="1">
      <alignment horizontal="left" vertical="top"/>
      <protection/>
    </xf>
    <xf numFmtId="0" fontId="0" fillId="36" borderId="93" xfId="0" applyFill="1" applyBorder="1" applyAlignment="1" applyProtection="1">
      <alignment horizontal="center" vertical="top"/>
      <protection/>
    </xf>
    <xf numFmtId="0" fontId="0" fillId="36" borderId="94" xfId="0" applyFill="1" applyBorder="1" applyAlignment="1" applyProtection="1">
      <alignment horizontal="center" vertical="top"/>
      <protection/>
    </xf>
    <xf numFmtId="0" fontId="4" fillId="35" borderId="73" xfId="0" applyFont="1" applyFill="1" applyBorder="1" applyAlignment="1" applyProtection="1">
      <alignment horizontal="left" vertical="center" wrapText="1"/>
      <protection/>
    </xf>
    <xf numFmtId="0" fontId="7" fillId="33" borderId="15"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4" fillId="35" borderId="74" xfId="0" applyFont="1" applyFill="1" applyBorder="1" applyAlignment="1" applyProtection="1">
      <alignment horizontal="left" vertical="center" wrapText="1"/>
      <protection/>
    </xf>
    <xf numFmtId="0" fontId="7" fillId="33" borderId="12"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4" fillId="35" borderId="74" xfId="0" applyFont="1" applyFill="1" applyBorder="1" applyAlignment="1" applyProtection="1">
      <alignment vertical="center" wrapText="1"/>
      <protection/>
    </xf>
    <xf numFmtId="0" fontId="7" fillId="0" borderId="12"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4" fillId="35" borderId="76" xfId="0" applyFont="1" applyFill="1" applyBorder="1" applyAlignment="1" applyProtection="1">
      <alignment vertical="center" wrapText="1"/>
      <protection/>
    </xf>
    <xf numFmtId="200" fontId="7" fillId="0" borderId="26" xfId="55" applyNumberFormat="1" applyFont="1" applyBorder="1" applyAlignment="1" applyProtection="1">
      <alignment horizontal="center" vertical="center"/>
      <protection/>
    </xf>
    <xf numFmtId="200" fontId="7" fillId="0" borderId="27" xfId="55" applyNumberFormat="1" applyFont="1" applyBorder="1" applyAlignment="1" applyProtection="1">
      <alignment horizontal="center" vertical="center"/>
      <protection/>
    </xf>
    <xf numFmtId="0" fontId="2" fillId="0" borderId="0" xfId="0" applyFont="1" applyBorder="1" applyAlignment="1" applyProtection="1">
      <alignment horizontal="center"/>
      <protection/>
    </xf>
    <xf numFmtId="0" fontId="33" fillId="36" borderId="52" xfId="0" applyFont="1" applyFill="1" applyBorder="1" applyAlignment="1" applyProtection="1">
      <alignment vertical="top"/>
      <protection/>
    </xf>
    <xf numFmtId="0" fontId="8" fillId="36" borderId="60" xfId="0" applyFont="1" applyFill="1" applyBorder="1" applyAlignment="1" applyProtection="1">
      <alignment horizontal="center" vertical="top"/>
      <protection/>
    </xf>
    <xf numFmtId="0" fontId="8" fillId="36" borderId="53" xfId="0" applyFont="1" applyFill="1" applyBorder="1" applyAlignment="1" applyProtection="1">
      <alignment horizontal="center" vertical="top"/>
      <protection/>
    </xf>
    <xf numFmtId="0" fontId="9" fillId="36" borderId="92" xfId="0" applyFont="1" applyFill="1" applyBorder="1" applyAlignment="1" applyProtection="1">
      <alignment horizontal="left" vertical="top"/>
      <protection/>
    </xf>
    <xf numFmtId="0" fontId="4" fillId="35" borderId="73" xfId="0" applyFont="1" applyFill="1" applyBorder="1" applyAlignment="1" applyProtection="1">
      <alignment vertical="center" wrapText="1"/>
      <protection/>
    </xf>
    <xf numFmtId="208" fontId="7" fillId="33" borderId="15" xfId="0" applyNumberFormat="1" applyFont="1" applyFill="1" applyBorder="1" applyAlignment="1" applyProtection="1">
      <alignment horizontal="center" vertical="center"/>
      <protection/>
    </xf>
    <xf numFmtId="208" fontId="7" fillId="33" borderId="20" xfId="0" applyNumberFormat="1" applyFont="1" applyFill="1" applyBorder="1" applyAlignment="1" applyProtection="1">
      <alignment horizontal="center" vertical="center"/>
      <protection/>
    </xf>
    <xf numFmtId="208" fontId="7" fillId="33" borderId="12" xfId="0" applyNumberFormat="1" applyFont="1" applyFill="1" applyBorder="1" applyAlignment="1" applyProtection="1">
      <alignment horizontal="center" vertical="center"/>
      <protection/>
    </xf>
    <xf numFmtId="208" fontId="7" fillId="33" borderId="18" xfId="0" applyNumberFormat="1" applyFont="1" applyFill="1" applyBorder="1" applyAlignment="1" applyProtection="1">
      <alignment horizontal="center" vertical="center"/>
      <protection/>
    </xf>
    <xf numFmtId="0" fontId="4" fillId="35" borderId="72" xfId="0" applyFont="1" applyFill="1" applyBorder="1" applyAlignment="1" applyProtection="1">
      <alignment vertical="center" wrapText="1"/>
      <protection/>
    </xf>
    <xf numFmtId="208" fontId="7" fillId="33" borderId="22" xfId="0" applyNumberFormat="1" applyFont="1" applyFill="1" applyBorder="1" applyAlignment="1" applyProtection="1">
      <alignment horizontal="center" vertical="center"/>
      <protection/>
    </xf>
    <xf numFmtId="208" fontId="7" fillId="33" borderId="23" xfId="0" applyNumberFormat="1" applyFont="1" applyFill="1" applyBorder="1" applyAlignment="1" applyProtection="1">
      <alignment horizontal="center" vertical="center"/>
      <protection/>
    </xf>
    <xf numFmtId="0" fontId="9" fillId="36" borderId="92" xfId="0" applyFont="1" applyFill="1" applyBorder="1" applyAlignment="1" applyProtection="1">
      <alignment horizontal="left" vertical="top" wrapText="1"/>
      <protection/>
    </xf>
    <xf numFmtId="0" fontId="7" fillId="36" borderId="93" xfId="0" applyFont="1" applyFill="1" applyBorder="1" applyAlignment="1" applyProtection="1">
      <alignment horizontal="center" vertical="top"/>
      <protection/>
    </xf>
    <xf numFmtId="0" fontId="7" fillId="36" borderId="94" xfId="0" applyFont="1" applyFill="1" applyBorder="1" applyAlignment="1" applyProtection="1">
      <alignment horizontal="center" vertical="top"/>
      <protection/>
    </xf>
    <xf numFmtId="0" fontId="4" fillId="35" borderId="72" xfId="0" applyFont="1" applyFill="1" applyBorder="1" applyAlignment="1" applyProtection="1">
      <alignment horizontal="left" vertical="center" wrapText="1"/>
      <protection/>
    </xf>
    <xf numFmtId="200" fontId="7" fillId="33" borderId="23" xfId="55" applyNumberFormat="1" applyFont="1" applyFill="1" applyBorder="1" applyAlignment="1" applyProtection="1">
      <alignment horizontal="center" vertical="center"/>
      <protection/>
    </xf>
    <xf numFmtId="0" fontId="9" fillId="36" borderId="92" xfId="0" applyFont="1" applyFill="1" applyBorder="1" applyAlignment="1" applyProtection="1">
      <alignment vertical="center" wrapText="1"/>
      <protection/>
    </xf>
    <xf numFmtId="0" fontId="7" fillId="36" borderId="93" xfId="0" applyFont="1" applyFill="1" applyBorder="1" applyAlignment="1" applyProtection="1">
      <alignment horizontal="center" vertical="center"/>
      <protection/>
    </xf>
    <xf numFmtId="0" fontId="7" fillId="36" borderId="94" xfId="0" applyFont="1" applyFill="1" applyBorder="1" applyAlignment="1" applyProtection="1">
      <alignment horizontal="center" vertical="center"/>
      <protection/>
    </xf>
    <xf numFmtId="0" fontId="4" fillId="35" borderId="69" xfId="0" applyFont="1" applyFill="1" applyBorder="1" applyAlignment="1" applyProtection="1">
      <alignment vertical="center" wrapText="1"/>
      <protection/>
    </xf>
    <xf numFmtId="208" fontId="7" fillId="0" borderId="11" xfId="0" applyNumberFormat="1" applyFont="1" applyBorder="1" applyAlignment="1" applyProtection="1">
      <alignment horizontal="center" vertical="center"/>
      <protection/>
    </xf>
    <xf numFmtId="208" fontId="7" fillId="0" borderId="17" xfId="0" applyNumberFormat="1" applyFont="1" applyBorder="1" applyAlignment="1" applyProtection="1">
      <alignment horizontal="center" vertical="center"/>
      <protection/>
    </xf>
    <xf numFmtId="0" fontId="4" fillId="35" borderId="70" xfId="0" applyFont="1" applyFill="1" applyBorder="1" applyAlignment="1" applyProtection="1">
      <alignment vertical="center" wrapText="1"/>
      <protection/>
    </xf>
    <xf numFmtId="208" fontId="7" fillId="0" borderId="21" xfId="0" applyNumberFormat="1" applyFont="1" applyBorder="1" applyAlignment="1" applyProtection="1">
      <alignment horizontal="center" vertical="center"/>
      <protection/>
    </xf>
    <xf numFmtId="208" fontId="7" fillId="0" borderId="19" xfId="0" applyNumberFormat="1" applyFont="1" applyBorder="1" applyAlignment="1" applyProtection="1">
      <alignment horizontal="center" vertical="center"/>
      <protection/>
    </xf>
    <xf numFmtId="0" fontId="9" fillId="36" borderId="35" xfId="0" applyFont="1" applyFill="1" applyBorder="1" applyAlignment="1" applyProtection="1">
      <alignment vertical="top" wrapText="1"/>
      <protection/>
    </xf>
    <xf numFmtId="0" fontId="0" fillId="36" borderId="61" xfId="0" applyFill="1" applyBorder="1" applyAlignment="1" applyProtection="1">
      <alignment/>
      <protection/>
    </xf>
    <xf numFmtId="0" fontId="0" fillId="36" borderId="62" xfId="0" applyFill="1" applyBorder="1" applyAlignment="1" applyProtection="1">
      <alignment/>
      <protection/>
    </xf>
    <xf numFmtId="0" fontId="7" fillId="0" borderId="11"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6" xfId="0" applyFont="1" applyBorder="1" applyAlignment="1" applyProtection="1">
      <alignment horizontal="center"/>
      <protection/>
    </xf>
    <xf numFmtId="0" fontId="7" fillId="0" borderId="27" xfId="0" applyFont="1" applyBorder="1" applyAlignment="1" applyProtection="1">
      <alignment horizontal="center"/>
      <protection/>
    </xf>
    <xf numFmtId="0" fontId="33" fillId="36" borderId="66" xfId="0" applyFont="1" applyFill="1" applyBorder="1" applyAlignment="1" applyProtection="1">
      <alignment vertical="top"/>
      <protection/>
    </xf>
    <xf numFmtId="0" fontId="9" fillId="36" borderId="80" xfId="0" applyFont="1" applyFill="1" applyBorder="1" applyAlignment="1" applyProtection="1">
      <alignment horizontal="left" vertical="top"/>
      <protection/>
    </xf>
    <xf numFmtId="0" fontId="0" fillId="36" borderId="28" xfId="0" applyFill="1" applyBorder="1" applyAlignment="1" applyProtection="1">
      <alignment horizontal="center" vertical="top"/>
      <protection/>
    </xf>
    <xf numFmtId="0" fontId="0" fillId="36" borderId="29" xfId="0" applyFill="1" applyBorder="1" applyAlignment="1" applyProtection="1">
      <alignment horizontal="center" vertical="top"/>
      <protection/>
    </xf>
    <xf numFmtId="0" fontId="4" fillId="35" borderId="69" xfId="0" applyFont="1" applyFill="1" applyBorder="1" applyAlignment="1" applyProtection="1">
      <alignment horizontal="left" vertical="center" wrapText="1"/>
      <protection/>
    </xf>
    <xf numFmtId="200" fontId="7" fillId="33" borderId="15" xfId="55" applyNumberFormat="1" applyFont="1" applyFill="1" applyBorder="1" applyAlignment="1" applyProtection="1">
      <alignment horizontal="center" vertical="center"/>
      <protection/>
    </xf>
    <xf numFmtId="200" fontId="7" fillId="33" borderId="20" xfId="55" applyNumberFormat="1" applyFont="1" applyFill="1" applyBorder="1" applyAlignment="1" applyProtection="1">
      <alignment horizontal="center" vertical="center"/>
      <protection/>
    </xf>
    <xf numFmtId="208" fontId="7" fillId="36" borderId="93" xfId="0" applyNumberFormat="1" applyFont="1" applyFill="1" applyBorder="1" applyAlignment="1" applyProtection="1">
      <alignment horizontal="center" vertical="center"/>
      <protection/>
    </xf>
    <xf numFmtId="208" fontId="7" fillId="36" borderId="94" xfId="0" applyNumberFormat="1" applyFont="1" applyFill="1" applyBorder="1" applyAlignment="1" applyProtection="1">
      <alignment horizontal="center" vertical="center"/>
      <protection/>
    </xf>
    <xf numFmtId="200" fontId="7" fillId="0" borderId="95" xfId="55" applyNumberFormat="1" applyFont="1" applyBorder="1" applyAlignment="1" applyProtection="1">
      <alignment horizontal="center" vertical="center"/>
      <protection/>
    </xf>
    <xf numFmtId="200" fontId="7" fillId="0" borderId="96" xfId="55" applyNumberFormat="1" applyFont="1" applyBorder="1" applyAlignment="1" applyProtection="1">
      <alignment horizontal="center" vertical="center"/>
      <protection/>
    </xf>
    <xf numFmtId="200" fontId="1" fillId="0" borderId="0" xfId="0" applyNumberFormat="1" applyFont="1" applyAlignment="1" applyProtection="1">
      <alignment/>
      <protection/>
    </xf>
    <xf numFmtId="200" fontId="7" fillId="0" borderId="97" xfId="55" applyNumberFormat="1" applyFont="1" applyBorder="1" applyAlignment="1" applyProtection="1">
      <alignment horizontal="center" vertical="center"/>
      <protection/>
    </xf>
    <xf numFmtId="200" fontId="7" fillId="0" borderId="98" xfId="55" applyNumberFormat="1" applyFont="1" applyBorder="1" applyAlignment="1" applyProtection="1">
      <alignment horizontal="center" vertical="center"/>
      <protection/>
    </xf>
    <xf numFmtId="200" fontId="7" fillId="0" borderId="99" xfId="55" applyNumberFormat="1" applyFont="1" applyBorder="1" applyAlignment="1" applyProtection="1">
      <alignment horizontal="center" vertical="center"/>
      <protection/>
    </xf>
    <xf numFmtId="200" fontId="7" fillId="0" borderId="100" xfId="55" applyNumberFormat="1" applyFont="1" applyBorder="1" applyAlignment="1" applyProtection="1">
      <alignment horizontal="center" vertical="center"/>
      <protection/>
    </xf>
    <xf numFmtId="200" fontId="0" fillId="0" borderId="0" xfId="0" applyNumberFormat="1" applyAlignment="1" applyProtection="1">
      <alignment/>
      <protection/>
    </xf>
    <xf numFmtId="1" fontId="7" fillId="33" borderId="15" xfId="55" applyNumberFormat="1" applyFont="1" applyFill="1" applyBorder="1" applyAlignment="1" applyProtection="1">
      <alignment horizontal="center" vertical="center"/>
      <protection/>
    </xf>
    <xf numFmtId="1" fontId="7" fillId="33" borderId="20" xfId="55" applyNumberFormat="1" applyFont="1" applyFill="1" applyBorder="1" applyAlignment="1" applyProtection="1">
      <alignment horizontal="center" vertical="center"/>
      <protection/>
    </xf>
    <xf numFmtId="1" fontId="7" fillId="33" borderId="24" xfId="55" applyNumberFormat="1" applyFont="1" applyFill="1" applyBorder="1" applyAlignment="1" applyProtection="1" quotePrefix="1">
      <alignment horizontal="center" vertical="center"/>
      <protection/>
    </xf>
    <xf numFmtId="1" fontId="7" fillId="33" borderId="22" xfId="55" applyNumberFormat="1" applyFont="1" applyFill="1" applyBorder="1" applyAlignment="1" applyProtection="1">
      <alignment horizontal="center" vertical="center"/>
      <protection/>
    </xf>
    <xf numFmtId="1" fontId="7" fillId="33" borderId="23" xfId="55" applyNumberFormat="1" applyFont="1" applyFill="1" applyBorder="1" applyAlignment="1" applyProtection="1">
      <alignment horizontal="center" vertical="center"/>
      <protection/>
    </xf>
    <xf numFmtId="0" fontId="4" fillId="35" borderId="75" xfId="0" applyFont="1" applyFill="1" applyBorder="1" applyAlignment="1" applyProtection="1">
      <alignment vertical="center" wrapText="1"/>
      <protection/>
    </xf>
    <xf numFmtId="1" fontId="7" fillId="33" borderId="21" xfId="55" applyNumberFormat="1" applyFont="1" applyFill="1" applyBorder="1" applyAlignment="1" applyProtection="1">
      <alignment horizontal="center" vertical="center"/>
      <protection/>
    </xf>
    <xf numFmtId="200" fontId="7" fillId="33" borderId="21" xfId="55" applyNumberFormat="1" applyFont="1" applyFill="1" applyBorder="1" applyAlignment="1" applyProtection="1">
      <alignment horizontal="center" vertical="center"/>
      <protection/>
    </xf>
    <xf numFmtId="200" fontId="7" fillId="33" borderId="19" xfId="55" applyNumberFormat="1" applyFont="1" applyFill="1" applyBorder="1" applyAlignment="1" applyProtection="1">
      <alignment horizontal="center" vertical="center"/>
      <protection/>
    </xf>
    <xf numFmtId="0" fontId="4" fillId="35" borderId="101" xfId="0" applyFont="1" applyFill="1" applyBorder="1" applyAlignment="1" applyProtection="1">
      <alignment vertical="center" wrapText="1"/>
      <protection/>
    </xf>
    <xf numFmtId="200" fontId="7" fillId="0" borderId="15" xfId="55" applyNumberFormat="1" applyFont="1" applyBorder="1" applyAlignment="1" applyProtection="1">
      <alignment horizontal="center" vertical="center"/>
      <protection/>
    </xf>
    <xf numFmtId="200" fontId="7" fillId="0" borderId="20" xfId="55" applyNumberFormat="1" applyFont="1" applyBorder="1" applyAlignment="1" applyProtection="1">
      <alignment horizontal="center" vertical="center"/>
      <protection/>
    </xf>
    <xf numFmtId="0" fontId="4" fillId="35" borderId="102" xfId="0" applyFont="1" applyFill="1" applyBorder="1" applyAlignment="1" applyProtection="1">
      <alignment vertical="center" wrapText="1"/>
      <protection/>
    </xf>
    <xf numFmtId="208" fontId="7" fillId="33" borderId="11" xfId="55" applyNumberFormat="1" applyFont="1" applyFill="1" applyBorder="1" applyAlignment="1" applyProtection="1">
      <alignment horizontal="center" vertical="center"/>
      <protection/>
    </xf>
    <xf numFmtId="208" fontId="7" fillId="33" borderId="17" xfId="55" applyNumberFormat="1" applyFont="1" applyFill="1" applyBorder="1" applyAlignment="1" applyProtection="1">
      <alignment horizontal="center" vertical="center"/>
      <protection/>
    </xf>
    <xf numFmtId="1" fontId="7" fillId="33" borderId="12" xfId="55" applyNumberFormat="1" applyFont="1" applyFill="1" applyBorder="1" applyAlignment="1" applyProtection="1" quotePrefix="1">
      <alignment horizontal="center" vertical="center"/>
      <protection/>
    </xf>
    <xf numFmtId="200" fontId="7" fillId="33" borderId="12" xfId="55" applyNumberFormat="1" applyFont="1" applyFill="1" applyBorder="1" applyAlignment="1" applyProtection="1">
      <alignment horizontal="center" vertical="center"/>
      <protection/>
    </xf>
    <xf numFmtId="208" fontId="7" fillId="33" borderId="12" xfId="55" applyNumberFormat="1" applyFont="1" applyFill="1" applyBorder="1" applyAlignment="1" applyProtection="1">
      <alignment horizontal="center" vertical="center"/>
      <protection/>
    </xf>
    <xf numFmtId="208" fontId="7" fillId="33" borderId="18" xfId="55" applyNumberFormat="1" applyFont="1" applyFill="1" applyBorder="1" applyAlignment="1" applyProtection="1">
      <alignment horizontal="center" vertical="center"/>
      <protection/>
    </xf>
    <xf numFmtId="1" fontId="7" fillId="33" borderId="24" xfId="55" applyNumberFormat="1" applyFont="1" applyFill="1" applyBorder="1" applyAlignment="1" applyProtection="1">
      <alignment horizontal="center" vertical="center"/>
      <protection/>
    </xf>
    <xf numFmtId="1" fontId="7" fillId="33" borderId="25" xfId="55" applyNumberFormat="1" applyFont="1" applyFill="1" applyBorder="1" applyAlignment="1" applyProtection="1">
      <alignment horizontal="center" vertical="center"/>
      <protection/>
    </xf>
    <xf numFmtId="3" fontId="7" fillId="0" borderId="15" xfId="55" applyNumberFormat="1" applyFont="1" applyBorder="1" applyAlignment="1" applyProtection="1">
      <alignment horizontal="center" vertical="center"/>
      <protection/>
    </xf>
    <xf numFmtId="3" fontId="7" fillId="0" borderId="20" xfId="55" applyNumberFormat="1" applyFont="1" applyBorder="1" applyAlignment="1" applyProtection="1">
      <alignment horizontal="center" vertical="center"/>
      <protection/>
    </xf>
    <xf numFmtId="0" fontId="4" fillId="35" borderId="103" xfId="0" applyFont="1" applyFill="1" applyBorder="1" applyAlignment="1" applyProtection="1">
      <alignment vertical="center" wrapText="1"/>
      <protection/>
    </xf>
    <xf numFmtId="200" fontId="7" fillId="0" borderId="21" xfId="55" applyNumberFormat="1" applyFont="1" applyBorder="1" applyAlignment="1" applyProtection="1">
      <alignment horizontal="center" vertical="center"/>
      <protection/>
    </xf>
    <xf numFmtId="200" fontId="7" fillId="0" borderId="19" xfId="55" applyNumberFormat="1" applyFont="1" applyBorder="1" applyAlignment="1" applyProtection="1">
      <alignment horizontal="center" vertical="center"/>
      <protection/>
    </xf>
    <xf numFmtId="0" fontId="9" fillId="36" borderId="35" xfId="0" applyFont="1" applyFill="1" applyBorder="1" applyAlignment="1" applyProtection="1">
      <alignment vertical="center" wrapText="1"/>
      <protection/>
    </xf>
    <xf numFmtId="200" fontId="7" fillId="36" borderId="93" xfId="55" applyNumberFormat="1" applyFont="1" applyFill="1" applyBorder="1" applyAlignment="1" applyProtection="1">
      <alignment horizontal="center" vertical="center"/>
      <protection/>
    </xf>
    <xf numFmtId="200" fontId="7" fillId="36" borderId="94" xfId="55" applyNumberFormat="1" applyFont="1" applyFill="1" applyBorder="1" applyAlignment="1" applyProtection="1">
      <alignment horizontal="center" vertical="center"/>
      <protection/>
    </xf>
    <xf numFmtId="200" fontId="7" fillId="33" borderId="11" xfId="55" applyNumberFormat="1" applyFont="1" applyFill="1" applyBorder="1" applyAlignment="1" applyProtection="1">
      <alignment horizontal="center" vertical="center"/>
      <protection/>
    </xf>
    <xf numFmtId="200" fontId="7" fillId="33" borderId="17" xfId="55" applyNumberFormat="1"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4" fillId="35" borderId="74" xfId="0" applyFont="1" applyFill="1" applyBorder="1" applyAlignment="1" applyProtection="1">
      <alignment vertical="center"/>
      <protection/>
    </xf>
    <xf numFmtId="0" fontId="0" fillId="0" borderId="12" xfId="0" applyBorder="1" applyAlignment="1" applyProtection="1">
      <alignment horizontal="center" vertical="center"/>
      <protection/>
    </xf>
    <xf numFmtId="0" fontId="0" fillId="0" borderId="18" xfId="0" applyBorder="1" applyAlignment="1" applyProtection="1">
      <alignment horizontal="center" vertical="center"/>
      <protection/>
    </xf>
    <xf numFmtId="200" fontId="0" fillId="0" borderId="22" xfId="55" applyNumberFormat="1" applyFont="1" applyBorder="1" applyAlignment="1" applyProtection="1">
      <alignment horizontal="center" vertical="center"/>
      <protection/>
    </xf>
    <xf numFmtId="200" fontId="0" fillId="0" borderId="23" xfId="55" applyNumberFormat="1" applyFont="1" applyBorder="1" applyAlignment="1" applyProtection="1">
      <alignment horizontal="center" vertical="center"/>
      <protection/>
    </xf>
    <xf numFmtId="201" fontId="0" fillId="0" borderId="26" xfId="0" applyNumberFormat="1" applyBorder="1" applyAlignment="1" applyProtection="1">
      <alignment horizontal="center" vertical="center"/>
      <protection/>
    </xf>
    <xf numFmtId="201" fontId="0" fillId="0" borderId="27" xfId="0" applyNumberFormat="1" applyBorder="1" applyAlignment="1" applyProtection="1">
      <alignment horizontal="center" vertical="center"/>
      <protection/>
    </xf>
    <xf numFmtId="201" fontId="7" fillId="33" borderId="11" xfId="55" applyNumberFormat="1" applyFont="1" applyFill="1" applyBorder="1" applyAlignment="1" applyProtection="1">
      <alignment horizontal="center" vertical="center"/>
      <protection/>
    </xf>
    <xf numFmtId="201" fontId="7" fillId="33" borderId="17" xfId="55" applyNumberFormat="1" applyFont="1" applyFill="1" applyBorder="1" applyAlignment="1" applyProtection="1">
      <alignment horizontal="center" vertical="center"/>
      <protection/>
    </xf>
    <xf numFmtId="0" fontId="4" fillId="35" borderId="104" xfId="0" applyFont="1" applyFill="1" applyBorder="1" applyAlignment="1" applyProtection="1">
      <alignment vertical="center" wrapText="1"/>
      <protection/>
    </xf>
    <xf numFmtId="200" fontId="7" fillId="33" borderId="105" xfId="55" applyNumberFormat="1" applyFont="1" applyFill="1" applyBorder="1" applyAlignment="1" applyProtection="1" quotePrefix="1">
      <alignment horizontal="center" vertical="center"/>
      <protection/>
    </xf>
    <xf numFmtId="200" fontId="7" fillId="33" borderId="105" xfId="55" applyNumberFormat="1" applyFont="1" applyFill="1" applyBorder="1" applyAlignment="1" applyProtection="1">
      <alignment horizontal="center" vertical="center"/>
      <protection/>
    </xf>
    <xf numFmtId="200" fontId="7" fillId="33" borderId="106" xfId="55" applyNumberFormat="1" applyFont="1" applyFill="1" applyBorder="1" applyAlignment="1" applyProtection="1">
      <alignment horizontal="center" vertical="center"/>
      <protection/>
    </xf>
    <xf numFmtId="0" fontId="36" fillId="0" borderId="107" xfId="0" applyFont="1" applyBorder="1" applyAlignment="1">
      <alignment horizontal="right" vertical="center"/>
    </xf>
    <xf numFmtId="0" fontId="0" fillId="0" borderId="107" xfId="0" applyBorder="1" applyAlignment="1">
      <alignment vertical="center"/>
    </xf>
    <xf numFmtId="0" fontId="36" fillId="0" borderId="107" xfId="0" applyFont="1" applyBorder="1" applyAlignment="1">
      <alignment vertical="center"/>
    </xf>
    <xf numFmtId="0" fontId="4" fillId="35" borderId="74" xfId="0" applyFont="1" applyFill="1" applyBorder="1" applyAlignment="1">
      <alignment vertical="top" wrapText="1"/>
    </xf>
    <xf numFmtId="0" fontId="4" fillId="35" borderId="76" xfId="0" applyFont="1" applyFill="1" applyBorder="1" applyAlignment="1">
      <alignment horizontal="left" vertical="center" wrapText="1"/>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35" borderId="54" xfId="0" applyFont="1" applyFill="1" applyBorder="1" applyAlignment="1" applyProtection="1">
      <alignment vertical="center" wrapText="1"/>
      <protection/>
    </xf>
    <xf numFmtId="201" fontId="7" fillId="0" borderId="105" xfId="55" applyNumberFormat="1" applyFont="1" applyBorder="1" applyAlignment="1" applyProtection="1">
      <alignment horizontal="center" vertical="center"/>
      <protection/>
    </xf>
    <xf numFmtId="201" fontId="7" fillId="0" borderId="106" xfId="55" applyNumberFormat="1" applyFont="1" applyBorder="1" applyAlignment="1" applyProtection="1">
      <alignment horizontal="center" vertical="center"/>
      <protection/>
    </xf>
    <xf numFmtId="0" fontId="4" fillId="35" borderId="108" xfId="0" applyFont="1" applyFill="1" applyBorder="1" applyAlignment="1" applyProtection="1">
      <alignment vertical="center" wrapText="1"/>
      <protection/>
    </xf>
    <xf numFmtId="201" fontId="7" fillId="0" borderId="11" xfId="55" applyNumberFormat="1" applyFont="1" applyBorder="1" applyAlignment="1" applyProtection="1">
      <alignment horizontal="center" vertical="center"/>
      <protection/>
    </xf>
    <xf numFmtId="201" fontId="7" fillId="0" borderId="17" xfId="55" applyNumberFormat="1" applyFont="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208" fontId="7" fillId="0" borderId="15" xfId="0" applyNumberFormat="1" applyFont="1" applyBorder="1" applyAlignment="1" applyProtection="1">
      <alignment horizontal="center" vertical="center"/>
      <protection/>
    </xf>
    <xf numFmtId="208" fontId="7" fillId="0" borderId="20" xfId="0" applyNumberFormat="1" applyFont="1" applyBorder="1" applyAlignment="1" applyProtection="1">
      <alignment horizontal="center" vertical="center"/>
      <protection/>
    </xf>
    <xf numFmtId="0" fontId="9" fillId="36" borderId="92" xfId="0" applyFont="1" applyFill="1" applyBorder="1" applyAlignment="1" applyProtection="1">
      <alignment/>
      <protection/>
    </xf>
    <xf numFmtId="0" fontId="4" fillId="36" borderId="93" xfId="0" applyFont="1" applyFill="1" applyBorder="1" applyAlignment="1" applyProtection="1">
      <alignment/>
      <protection/>
    </xf>
    <xf numFmtId="0" fontId="4" fillId="36" borderId="94" xfId="0" applyFont="1" applyFill="1" applyBorder="1" applyAlignment="1" applyProtection="1">
      <alignment/>
      <protection/>
    </xf>
    <xf numFmtId="0" fontId="17" fillId="0" borderId="0" xfId="0" applyFont="1" applyBorder="1" applyAlignment="1" applyProtection="1">
      <alignment horizontal="center" vertical="center"/>
      <protection locked="0"/>
    </xf>
    <xf numFmtId="0" fontId="9" fillId="36" borderId="35" xfId="0" applyFont="1" applyFill="1" applyBorder="1" applyAlignment="1" applyProtection="1">
      <alignment horizontal="left" vertical="top" wrapText="1"/>
      <protection/>
    </xf>
    <xf numFmtId="0" fontId="0" fillId="36" borderId="93" xfId="0" applyFont="1" applyFill="1" applyBorder="1" applyAlignment="1" applyProtection="1">
      <alignment horizontal="center" vertical="center"/>
      <protection/>
    </xf>
    <xf numFmtId="0" fontId="0" fillId="36" borderId="94" xfId="0" applyFont="1" applyFill="1" applyBorder="1" applyAlignment="1" applyProtection="1">
      <alignment horizontal="center" vertical="center"/>
      <protection/>
    </xf>
    <xf numFmtId="0" fontId="0" fillId="36" borderId="61" xfId="0" applyFont="1" applyFill="1" applyBorder="1" applyAlignment="1" applyProtection="1">
      <alignment horizontal="center" vertical="center"/>
      <protection/>
    </xf>
    <xf numFmtId="0" fontId="0" fillId="36" borderId="62" xfId="0" applyFont="1" applyFill="1" applyBorder="1" applyAlignment="1" applyProtection="1">
      <alignment horizontal="center" vertical="center"/>
      <protection/>
    </xf>
    <xf numFmtId="3" fontId="0" fillId="35" borderId="12" xfId="0" applyNumberFormat="1" applyFill="1" applyBorder="1" applyAlignment="1" applyProtection="1">
      <alignment horizontal="center" vertical="center"/>
      <protection/>
    </xf>
    <xf numFmtId="3" fontId="0" fillId="35" borderId="18" xfId="0" applyNumberFormat="1" applyFill="1" applyBorder="1" applyAlignment="1" applyProtection="1">
      <alignment horizontal="center" vertical="center"/>
      <protection/>
    </xf>
    <xf numFmtId="0" fontId="35" fillId="37" borderId="107" xfId="0" applyFont="1" applyFill="1" applyBorder="1" applyAlignment="1">
      <alignment horizontal="right" vertical="center"/>
    </xf>
    <xf numFmtId="0" fontId="0" fillId="0" borderId="107" xfId="0" applyBorder="1" applyAlignment="1">
      <alignment vertical="center"/>
    </xf>
    <xf numFmtId="0" fontId="34" fillId="37" borderId="107" xfId="0" applyFont="1" applyFill="1" applyBorder="1" applyAlignment="1">
      <alignment horizontal="righ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19" fillId="0" borderId="0" xfId="46" applyFill="1" applyBorder="1" applyAlignment="1" applyProtection="1">
      <alignment horizontal="left" vertical="center"/>
      <protection locked="0"/>
    </xf>
    <xf numFmtId="0" fontId="0" fillId="0" borderId="0" xfId="0" applyAlignment="1" applyProtection="1">
      <alignment/>
      <protection locked="0"/>
    </xf>
    <xf numFmtId="0" fontId="12" fillId="36" borderId="66" xfId="0" applyFont="1" applyFill="1" applyBorder="1" applyAlignment="1">
      <alignment vertical="top"/>
    </xf>
    <xf numFmtId="0" fontId="0" fillId="0" borderId="45" xfId="0" applyBorder="1" applyAlignment="1">
      <alignment vertical="top"/>
    </xf>
    <xf numFmtId="0" fontId="0" fillId="0" borderId="46" xfId="0" applyBorder="1" applyAlignment="1">
      <alignment vertical="top"/>
    </xf>
    <xf numFmtId="0" fontId="29" fillId="0" borderId="67" xfId="0" applyFont="1" applyFill="1" applyBorder="1" applyAlignment="1" applyProtection="1">
      <alignment horizontal="left" vertical="top" wrapText="1" shrinkToFit="1"/>
      <protection locked="0"/>
    </xf>
    <xf numFmtId="0" fontId="0" fillId="0" borderId="61" xfId="0" applyFont="1" applyBorder="1" applyAlignment="1" applyProtection="1">
      <alignment horizontal="left" vertical="top" wrapText="1" shrinkToFit="1"/>
      <protection locked="0"/>
    </xf>
    <xf numFmtId="0" fontId="0" fillId="0" borderId="62" xfId="0" applyFont="1" applyBorder="1" applyAlignment="1" applyProtection="1">
      <alignment horizontal="left" vertical="top" wrapText="1" shrinkToFit="1"/>
      <protection locked="0"/>
    </xf>
    <xf numFmtId="0" fontId="2" fillId="0" borderId="67" xfId="0" applyFont="1" applyFill="1" applyBorder="1" applyAlignment="1" applyProtection="1">
      <alignment horizontal="left" vertical="top" wrapText="1" shrinkToFit="1"/>
      <protection locked="0"/>
    </xf>
    <xf numFmtId="0" fontId="2" fillId="0" borderId="117" xfId="0" applyFont="1" applyFill="1" applyBorder="1" applyAlignment="1" applyProtection="1">
      <alignment horizontal="left" vertical="top" wrapText="1" shrinkToFit="1"/>
      <protection locked="0"/>
    </xf>
    <xf numFmtId="0" fontId="2" fillId="0" borderId="118" xfId="0" applyFont="1" applyBorder="1" applyAlignment="1" applyProtection="1">
      <alignment horizontal="left" vertical="top" wrapText="1" shrinkToFit="1"/>
      <protection locked="0"/>
    </xf>
    <xf numFmtId="0" fontId="2" fillId="0" borderId="119" xfId="0" applyFont="1" applyBorder="1" applyAlignment="1" applyProtection="1">
      <alignment horizontal="left" vertical="top" wrapText="1" shrinkToFit="1"/>
      <protection locked="0"/>
    </xf>
    <xf numFmtId="0" fontId="5" fillId="0" borderId="60" xfId="0" applyFont="1" applyFill="1" applyBorder="1" applyAlignment="1">
      <alignment horizontal="left" vertical="center" wrapText="1"/>
    </xf>
    <xf numFmtId="0" fontId="9" fillId="36" borderId="66" xfId="0" applyFont="1" applyFill="1" applyBorder="1" applyAlignment="1">
      <alignment horizontal="left" vertical="center" wrapText="1"/>
    </xf>
    <xf numFmtId="0" fontId="9" fillId="36" borderId="45" xfId="0" applyFont="1" applyFill="1" applyBorder="1" applyAlignment="1">
      <alignment horizontal="left" vertical="center" wrapText="1"/>
    </xf>
    <xf numFmtId="0" fontId="9" fillId="36" borderId="46" xfId="0" applyFont="1" applyFill="1" applyBorder="1" applyAlignment="1">
      <alignment horizontal="left" vertical="center" wrapText="1"/>
    </xf>
    <xf numFmtId="0" fontId="9" fillId="36" borderId="34" xfId="0" applyFont="1" applyFill="1" applyBorder="1" applyAlignment="1">
      <alignment horizontal="left" vertical="center" wrapText="1"/>
    </xf>
    <xf numFmtId="0" fontId="9" fillId="36" borderId="41" xfId="0" applyFont="1" applyFill="1" applyBorder="1" applyAlignment="1">
      <alignment horizontal="left" vertical="center" wrapText="1"/>
    </xf>
    <xf numFmtId="0" fontId="9" fillId="36" borderId="88"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87" xfId="0" applyFont="1" applyFill="1" applyBorder="1" applyAlignment="1">
      <alignment horizontal="left" vertical="top" wrapText="1"/>
    </xf>
    <xf numFmtId="0" fontId="9" fillId="36" borderId="35" xfId="46" applyFont="1" applyFill="1" applyBorder="1" applyAlignment="1" applyProtection="1">
      <alignment horizontal="left" vertical="center" wrapText="1"/>
      <protection/>
    </xf>
    <xf numFmtId="0" fontId="9" fillId="36" borderId="61" xfId="46" applyFont="1" applyFill="1" applyBorder="1" applyAlignment="1" applyProtection="1">
      <alignment horizontal="left" vertical="center" wrapText="1"/>
      <protection/>
    </xf>
    <xf numFmtId="0" fontId="9" fillId="36" borderId="62" xfId="46" applyFont="1" applyFill="1" applyBorder="1" applyAlignment="1" applyProtection="1">
      <alignment horizontal="left" vertical="center" wrapText="1"/>
      <protection/>
    </xf>
    <xf numFmtId="0" fontId="19" fillId="0" borderId="0" xfId="46" applyFill="1" applyBorder="1" applyAlignment="1" applyProtection="1">
      <alignment horizontal="left" vertical="center"/>
      <protection/>
    </xf>
    <xf numFmtId="0" fontId="0" fillId="0" borderId="0" xfId="0" applyAlignment="1" applyProtection="1">
      <alignment/>
      <protection/>
    </xf>
    <xf numFmtId="0" fontId="19" fillId="0" borderId="0" xfId="46" applyFill="1" applyBorder="1" applyAlignment="1" applyProtection="1">
      <alignment horizontal="left" vertical="center" wrapText="1"/>
      <protection/>
    </xf>
    <xf numFmtId="0" fontId="9" fillId="0" borderId="87" xfId="0" applyFont="1" applyBorder="1" applyAlignment="1">
      <alignment horizontal="left" wrapText="1"/>
    </xf>
    <xf numFmtId="0" fontId="2" fillId="0" borderId="0" xfId="0" applyFont="1" applyBorder="1" applyAlignment="1">
      <alignment horizontal="left" vertical="center" wrapText="1"/>
    </xf>
    <xf numFmtId="0" fontId="25" fillId="35" borderId="120" xfId="0" applyFont="1" applyFill="1" applyBorder="1" applyAlignment="1" applyProtection="1">
      <alignment horizontal="center" vertical="top" wrapText="1"/>
      <protection/>
    </xf>
    <xf numFmtId="0" fontId="25" fillId="35" borderId="31" xfId="0" applyFont="1" applyFill="1" applyBorder="1" applyAlignment="1" applyProtection="1">
      <alignment horizontal="center" vertical="top" wrapText="1"/>
      <protection/>
    </xf>
    <xf numFmtId="0" fontId="2" fillId="0" borderId="0" xfId="0" applyFont="1" applyBorder="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2525"/>
          <c:w val="0.87325"/>
          <c:h val="0.77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'Parte  4'!$A$39:$A$47</c:f>
              <c:numCache/>
            </c:numRef>
          </c:cat>
          <c:val>
            <c:numRef>
              <c:f>'Parte  4'!$C$39:$C$47</c:f>
              <c:numCache/>
            </c:numRef>
          </c:val>
        </c:ser>
        <c:axId val="13454263"/>
        <c:axId val="53979504"/>
      </c:barChart>
      <c:catAx>
        <c:axId val="13454263"/>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año de la cohorte</a:t>
                </a:r>
              </a:p>
            </c:rich>
          </c:tx>
          <c:layout>
            <c:manualLayout>
              <c:xMode val="factor"/>
              <c:yMode val="factor"/>
              <c:x val="-0.0147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3979504"/>
        <c:crosses val="autoZero"/>
        <c:auto val="1"/>
        <c:lblOffset val="100"/>
        <c:tickLblSkip val="1"/>
        <c:noMultiLvlLbl val="0"/>
      </c:catAx>
      <c:valAx>
        <c:axId val="53979504"/>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5426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
          <c:y val="0"/>
          <c:w val="0.58325"/>
          <c:h val="0.7445"/>
        </c:manualLayout>
      </c:layout>
      <c:barChart>
        <c:barDir val="col"/>
        <c:grouping val="clustered"/>
        <c:varyColors val="0"/>
        <c:ser>
          <c:idx val="0"/>
          <c:order val="0"/>
          <c:tx>
            <c:strRef>
              <c:f>Informe1!$B$61</c:f>
              <c:strCache>
                <c:ptCount val="1"/>
                <c:pt idx="0">
                  <c:v>Porcente de alumnos de primer año con AFI</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Informe1!$C$61:$E$61</c:f>
              <c:numCache/>
            </c:numRef>
          </c:val>
        </c:ser>
        <c:axId val="21205825"/>
        <c:axId val="56634698"/>
      </c:barChart>
      <c:catAx>
        <c:axId val="21205825"/>
        <c:scaling>
          <c:orientation val="minMax"/>
        </c:scaling>
        <c:axPos val="b"/>
        <c:delete val="0"/>
        <c:numFmt formatCode="General" sourceLinked="1"/>
        <c:majorTickMark val="out"/>
        <c:minorTickMark val="none"/>
        <c:tickLblPos val="nextTo"/>
        <c:spPr>
          <a:ln w="3175">
            <a:solidFill>
              <a:srgbClr val="000000"/>
            </a:solidFill>
          </a:ln>
        </c:spPr>
        <c:crossAx val="56634698"/>
        <c:crosses val="autoZero"/>
        <c:auto val="1"/>
        <c:lblOffset val="100"/>
        <c:tickLblSkip val="1"/>
        <c:noMultiLvlLbl val="0"/>
      </c:catAx>
      <c:valAx>
        <c:axId val="566346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20582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75"/>
          <c:y val="0"/>
          <c:w val="0.50025"/>
          <c:h val="0.78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Informe1!$C$56:$E$56</c:f>
              <c:numCache/>
            </c:numRef>
          </c:val>
        </c:ser>
        <c:axId val="39950235"/>
        <c:axId val="24007796"/>
      </c:barChart>
      <c:catAx>
        <c:axId val="399502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07796"/>
        <c:crosses val="autoZero"/>
        <c:auto val="1"/>
        <c:lblOffset val="100"/>
        <c:tickLblSkip val="1"/>
        <c:noMultiLvlLbl val="0"/>
      </c:catAx>
      <c:valAx>
        <c:axId val="2400779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5023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245"/>
          <c:h val="0.78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Informe1!$C$64:$E$64</c:f>
              <c:numCache/>
            </c:numRef>
          </c:val>
        </c:ser>
        <c:axId val="14743573"/>
        <c:axId val="65583294"/>
      </c:barChart>
      <c:catAx>
        <c:axId val="147435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65583294"/>
        <c:crosses val="autoZero"/>
        <c:auto val="1"/>
        <c:lblOffset val="100"/>
        <c:tickLblSkip val="1"/>
        <c:noMultiLvlLbl val="0"/>
      </c:catAx>
      <c:valAx>
        <c:axId val="6558329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7435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25"/>
          <c:y val="0"/>
          <c:w val="0.5425"/>
          <c:h val="0.80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Informe1!$C$66:$E$66</c:f>
              <c:numCache/>
            </c:numRef>
          </c:val>
        </c:ser>
        <c:axId val="53378735"/>
        <c:axId val="10646568"/>
      </c:barChart>
      <c:catAx>
        <c:axId val="53378735"/>
        <c:scaling>
          <c:orientation val="minMax"/>
        </c:scaling>
        <c:axPos val="b"/>
        <c:delete val="0"/>
        <c:numFmt formatCode="General" sourceLinked="1"/>
        <c:majorTickMark val="out"/>
        <c:minorTickMark val="none"/>
        <c:tickLblPos val="nextTo"/>
        <c:spPr>
          <a:ln w="3175">
            <a:solidFill>
              <a:srgbClr val="000000"/>
            </a:solidFill>
          </a:ln>
        </c:spPr>
        <c:crossAx val="10646568"/>
        <c:crosses val="autoZero"/>
        <c:auto val="1"/>
        <c:lblOffset val="100"/>
        <c:tickLblSkip val="1"/>
        <c:noMultiLvlLbl val="0"/>
      </c:catAx>
      <c:valAx>
        <c:axId val="10646568"/>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crossAx val="53378735"/>
        <c:crossesAt val="1"/>
        <c:crossBetween val="between"/>
        <c:dispUnits/>
        <c:minorUnit val="0.115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5375"/>
          <c:w val="0.92325"/>
          <c:h val="0.8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Informe1!$C$101:$E$101</c:f>
              <c:numCache/>
            </c:numRef>
          </c:cat>
          <c:val>
            <c:numRef>
              <c:f>Informe1!$C$103:$E$103</c:f>
              <c:numCache/>
            </c:numRef>
          </c:val>
        </c:ser>
        <c:axId val="28710249"/>
        <c:axId val="57065650"/>
      </c:barChart>
      <c:catAx>
        <c:axId val="28710249"/>
        <c:scaling>
          <c:orientation val="minMax"/>
        </c:scaling>
        <c:axPos val="b"/>
        <c:delete val="0"/>
        <c:numFmt formatCode="General" sourceLinked="1"/>
        <c:majorTickMark val="out"/>
        <c:minorTickMark val="none"/>
        <c:tickLblPos val="nextTo"/>
        <c:spPr>
          <a:ln w="3175">
            <a:solidFill>
              <a:srgbClr val="000000"/>
            </a:solidFill>
          </a:ln>
        </c:spPr>
        <c:crossAx val="57065650"/>
        <c:crosses val="autoZero"/>
        <c:auto val="1"/>
        <c:lblOffset val="100"/>
        <c:tickLblSkip val="1"/>
        <c:noMultiLvlLbl val="0"/>
      </c:catAx>
      <c:valAx>
        <c:axId val="570656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71024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
          <c:w val="0.809"/>
          <c:h val="0.89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Informe1!$C$101:$E$101</c:f>
              <c:numCache/>
            </c:numRef>
          </c:cat>
          <c:val>
            <c:numRef>
              <c:f>Informe1!$C$104:$E$104</c:f>
              <c:numCache/>
            </c:numRef>
          </c:val>
        </c:ser>
        <c:axId val="43828803"/>
        <c:axId val="58914908"/>
      </c:barChart>
      <c:catAx>
        <c:axId val="43828803"/>
        <c:scaling>
          <c:orientation val="minMax"/>
        </c:scaling>
        <c:axPos val="b"/>
        <c:delete val="0"/>
        <c:numFmt formatCode="General" sourceLinked="1"/>
        <c:majorTickMark val="out"/>
        <c:minorTickMark val="none"/>
        <c:tickLblPos val="nextTo"/>
        <c:spPr>
          <a:ln w="3175">
            <a:solidFill>
              <a:srgbClr val="000000"/>
            </a:solidFill>
          </a:ln>
        </c:spPr>
        <c:crossAx val="58914908"/>
        <c:crosses val="autoZero"/>
        <c:auto val="1"/>
        <c:lblOffset val="100"/>
        <c:tickLblSkip val="1"/>
        <c:noMultiLvlLbl val="0"/>
      </c:catAx>
      <c:valAx>
        <c:axId val="5891490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82880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435"/>
          <c:w val="0.923"/>
          <c:h val="0.91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Informe1!$C$149:$E$149</c:f>
              <c:numCache/>
            </c:numRef>
          </c:cat>
          <c:val>
            <c:numRef>
              <c:f>Informe1!$C$151:$E$151</c:f>
              <c:numCache/>
            </c:numRef>
          </c:val>
        </c:ser>
        <c:axId val="60472125"/>
        <c:axId val="7378214"/>
      </c:barChart>
      <c:catAx>
        <c:axId val="604721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378214"/>
        <c:crosses val="autoZero"/>
        <c:auto val="1"/>
        <c:lblOffset val="100"/>
        <c:tickLblSkip val="1"/>
        <c:noMultiLvlLbl val="0"/>
      </c:catAx>
      <c:valAx>
        <c:axId val="737821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7212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01875"/>
          <c:w val="0.75375"/>
          <c:h val="0.90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Informe1!$C$149:$E$149</c:f>
              <c:numCache/>
            </c:numRef>
          </c:cat>
          <c:val>
            <c:numRef>
              <c:f>Informe1!$C$155:$E$155</c:f>
              <c:numCache/>
            </c:numRef>
          </c:val>
        </c:ser>
        <c:axId val="66403927"/>
        <c:axId val="60764432"/>
      </c:barChart>
      <c:catAx>
        <c:axId val="66403927"/>
        <c:scaling>
          <c:orientation val="minMax"/>
        </c:scaling>
        <c:axPos val="b"/>
        <c:delete val="0"/>
        <c:numFmt formatCode="0" sourceLinked="0"/>
        <c:majorTickMark val="out"/>
        <c:minorTickMark val="none"/>
        <c:tickLblPos val="nextTo"/>
        <c:spPr>
          <a:ln w="3175">
            <a:solidFill>
              <a:srgbClr val="000000"/>
            </a:solidFill>
          </a:ln>
        </c:spPr>
        <c:crossAx val="60764432"/>
        <c:crosses val="autoZero"/>
        <c:auto val="1"/>
        <c:lblOffset val="100"/>
        <c:tickLblSkip val="1"/>
        <c:noMultiLvlLbl val="0"/>
      </c:catAx>
      <c:valAx>
        <c:axId val="6076443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6403927"/>
        <c:crossesAt val="1"/>
        <c:crossBetween val="between"/>
        <c:dispUnits/>
        <c:minorUnit val="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725"/>
          <c:w val="0.806"/>
          <c:h val="0.892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Informe1!$C$149:$E$149</c:f>
              <c:numCache/>
            </c:numRef>
          </c:cat>
          <c:val>
            <c:numRef>
              <c:f>Informe1!$C$156:$E$156</c:f>
              <c:numCache/>
            </c:numRef>
          </c:val>
        </c:ser>
        <c:axId val="10008977"/>
        <c:axId val="22971930"/>
      </c:barChart>
      <c:catAx>
        <c:axId val="100089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2971930"/>
        <c:crosses val="autoZero"/>
        <c:auto val="1"/>
        <c:lblOffset val="100"/>
        <c:tickLblSkip val="1"/>
        <c:noMultiLvlLbl val="0"/>
      </c:catAx>
      <c:valAx>
        <c:axId val="22971930"/>
        <c:scaling>
          <c:orientation val="minMax"/>
          <c:max val="1"/>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0008977"/>
        <c:crossesAt val="1"/>
        <c:crossBetween val="between"/>
        <c:dispUnits/>
        <c:minorUnit val="0.002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75"/>
          <c:w val="0.646"/>
          <c:h val="0.86375"/>
        </c:manualLayout>
      </c:layout>
      <c:barChart>
        <c:barDir val="col"/>
        <c:grouping val="clustered"/>
        <c:varyColors val="0"/>
        <c:ser>
          <c:idx val="0"/>
          <c:order val="0"/>
          <c:tx>
            <c:v>NºDocentes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Informe1!$C$230:$E$230</c:f>
              <c:numCache/>
            </c:numRef>
          </c:val>
        </c:ser>
        <c:ser>
          <c:idx val="1"/>
          <c:order val="1"/>
          <c:tx>
            <c:v>Jornada Completa Equivalente</c:v>
          </c:tx>
          <c:spPr>
            <a:pattFill prst="lt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Informe1!$C$231:$E$231</c:f>
              <c:numCache/>
            </c:numRef>
          </c:val>
        </c:ser>
        <c:axId val="5420779"/>
        <c:axId val="48787012"/>
      </c:barChart>
      <c:catAx>
        <c:axId val="54207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787012"/>
        <c:crosses val="autoZero"/>
        <c:auto val="1"/>
        <c:lblOffset val="100"/>
        <c:tickLblSkip val="1"/>
        <c:noMultiLvlLbl val="0"/>
      </c:catAx>
      <c:valAx>
        <c:axId val="487870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2077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'Parte  4'!$B$38:$H$38</c:f>
              <c:strCache/>
            </c:strRef>
          </c:cat>
          <c:val>
            <c:numRef>
              <c:f>'Parte  4'!$C$50:$J$50</c:f>
              <c:numCache/>
            </c:numRef>
          </c:val>
        </c:ser>
        <c:axId val="16053489"/>
        <c:axId val="10263674"/>
      </c:barChart>
      <c:catAx>
        <c:axId val="1605348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año de carrera</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5" b="0" i="0" u="none" baseline="0">
                <a:solidFill>
                  <a:srgbClr val="000000"/>
                </a:solidFill>
                <a:latin typeface="Arial"/>
                <a:ea typeface="Arial"/>
                <a:cs typeface="Arial"/>
              </a:defRPr>
            </a:pPr>
          </a:p>
        </c:txPr>
        <c:crossAx val="10263674"/>
        <c:crosses val="autoZero"/>
        <c:auto val="1"/>
        <c:lblOffset val="100"/>
        <c:tickLblSkip val="3"/>
        <c:noMultiLvlLbl val="0"/>
      </c:catAx>
      <c:valAx>
        <c:axId val="102636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05348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35"/>
          <c:w val="0.9265"/>
          <c:h val="0.89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Informe1!$C$232:$E$232</c:f>
              <c:numCache/>
            </c:numRef>
          </c:val>
        </c:ser>
        <c:axId val="36429925"/>
        <c:axId val="59433870"/>
      </c:barChart>
      <c:catAx>
        <c:axId val="36429925"/>
        <c:scaling>
          <c:orientation val="minMax"/>
        </c:scaling>
        <c:axPos val="b"/>
        <c:delete val="0"/>
        <c:numFmt formatCode="General" sourceLinked="1"/>
        <c:majorTickMark val="out"/>
        <c:minorTickMark val="none"/>
        <c:tickLblPos val="nextTo"/>
        <c:spPr>
          <a:ln w="3175">
            <a:solidFill>
              <a:srgbClr val="000000"/>
            </a:solidFill>
          </a:ln>
        </c:spPr>
        <c:crossAx val="59433870"/>
        <c:crosses val="autoZero"/>
        <c:auto val="1"/>
        <c:lblOffset val="100"/>
        <c:tickLblSkip val="1"/>
        <c:noMultiLvlLbl val="0"/>
      </c:catAx>
      <c:valAx>
        <c:axId val="594338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429925"/>
        <c:crossesAt val="1"/>
        <c:crossBetween val="between"/>
        <c:dispUnits/>
        <c:minorUnit val="0.0021000000000000003"/>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5425"/>
          <c:w val="0.922"/>
          <c:h val="0.89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Informe1!$C$236:$E$236</c:f>
              <c:numCache/>
            </c:numRef>
          </c:val>
        </c:ser>
        <c:axId val="65142783"/>
        <c:axId val="49414136"/>
      </c:barChart>
      <c:catAx>
        <c:axId val="651427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414136"/>
        <c:crosses val="autoZero"/>
        <c:auto val="1"/>
        <c:lblOffset val="100"/>
        <c:tickLblSkip val="1"/>
        <c:noMultiLvlLbl val="0"/>
      </c:catAx>
      <c:valAx>
        <c:axId val="494141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142783"/>
        <c:crossesAt val="1"/>
        <c:crossBetween val="between"/>
        <c:dispUnits/>
        <c:minorUnit val="0.0021000000000000003"/>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4525"/>
          <c:w val="0.969"/>
          <c:h val="0.95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Informe1!$C$238:$E$238</c:f>
              <c:numCache/>
            </c:numRef>
          </c:val>
        </c:ser>
        <c:axId val="42074041"/>
        <c:axId val="43122050"/>
      </c:barChart>
      <c:catAx>
        <c:axId val="420740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122050"/>
        <c:crosses val="autoZero"/>
        <c:auto val="1"/>
        <c:lblOffset val="100"/>
        <c:tickLblSkip val="1"/>
        <c:noMultiLvlLbl val="0"/>
      </c:catAx>
      <c:valAx>
        <c:axId val="431220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074041"/>
        <c:crossesAt val="1"/>
        <c:crossBetween val="between"/>
        <c:dispUnits/>
        <c:min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55"/>
          <c:y val="0"/>
          <c:w val="0.749"/>
          <c:h val="0.904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Informe1!$C$239:$E$239</c:f>
              <c:numCache/>
            </c:numRef>
          </c:val>
        </c:ser>
        <c:axId val="52554131"/>
        <c:axId val="3225132"/>
      </c:barChart>
      <c:catAx>
        <c:axId val="525541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25132"/>
        <c:crosses val="autoZero"/>
        <c:auto val="1"/>
        <c:lblOffset val="100"/>
        <c:tickLblSkip val="1"/>
        <c:noMultiLvlLbl val="0"/>
      </c:catAx>
      <c:valAx>
        <c:axId val="32251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55413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126"/>
          <c:w val="0.87"/>
          <c:h val="0.758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Informe1!$B$322:$B$325</c:f>
              <c:strCache/>
            </c:strRef>
          </c:cat>
          <c:val>
            <c:numRef>
              <c:f>Informe1!$E$322:$E$325</c:f>
              <c:numCache/>
            </c:numRef>
          </c:val>
        </c:ser>
        <c:axId val="29026189"/>
        <c:axId val="59909110"/>
      </c:barChart>
      <c:catAx>
        <c:axId val="2902618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9909110"/>
        <c:crosses val="autoZero"/>
        <c:auto val="1"/>
        <c:lblOffset val="100"/>
        <c:tickLblSkip val="1"/>
        <c:noMultiLvlLbl val="0"/>
      </c:catAx>
      <c:valAx>
        <c:axId val="599091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26189"/>
        <c:crossesAt val="1"/>
        <c:crossBetween val="between"/>
        <c:dispUnits/>
        <c:minorUnit val="0.0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
          <c:y val="0.1715"/>
          <c:w val="0.864"/>
          <c:h val="0.828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Informe1!$C$320:$E$320</c:f>
              <c:numCache/>
            </c:numRef>
          </c:cat>
          <c:val>
            <c:numRef>
              <c:f>Informe1!$C$327:$E$327</c:f>
              <c:numCache/>
            </c:numRef>
          </c:val>
        </c:ser>
        <c:axId val="2311079"/>
        <c:axId val="20799712"/>
      </c:barChart>
      <c:catAx>
        <c:axId val="23110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799712"/>
        <c:crosses val="autoZero"/>
        <c:auto val="1"/>
        <c:lblOffset val="100"/>
        <c:tickLblSkip val="1"/>
        <c:noMultiLvlLbl val="0"/>
      </c:catAx>
      <c:valAx>
        <c:axId val="20799712"/>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110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
          <c:w val="0.9135"/>
          <c:h val="0.82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Informe1!$C$320:$E$320</c:f>
              <c:numCache/>
            </c:numRef>
          </c:cat>
          <c:val>
            <c:numRef>
              <c:f>Informe1!$C$329:$E$329</c:f>
              <c:numCache/>
            </c:numRef>
          </c:val>
        </c:ser>
        <c:axId val="52979681"/>
        <c:axId val="7055082"/>
      </c:barChart>
      <c:catAx>
        <c:axId val="529796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055082"/>
        <c:crosses val="autoZero"/>
        <c:auto val="1"/>
        <c:lblOffset val="100"/>
        <c:tickLblSkip val="1"/>
        <c:noMultiLvlLbl val="0"/>
      </c:catAx>
      <c:valAx>
        <c:axId val="70550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79681"/>
        <c:crossesAt val="1"/>
        <c:crossBetween val="between"/>
        <c:dispUnits/>
        <c:minorUnit val="0.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5"/>
          <c:y val="0.0045"/>
          <c:w val="0.805"/>
          <c:h val="0.84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Informe1!$C$320:$E$320</c:f>
              <c:numCache/>
            </c:numRef>
          </c:cat>
          <c:val>
            <c:numRef>
              <c:f>Informe1!$C$328:$E$328</c:f>
              <c:numCache/>
            </c:numRef>
          </c:val>
        </c:ser>
        <c:axId val="63495739"/>
        <c:axId val="34590740"/>
      </c:barChart>
      <c:catAx>
        <c:axId val="634957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590740"/>
        <c:crosses val="autoZero"/>
        <c:auto val="1"/>
        <c:lblOffset val="100"/>
        <c:tickLblSkip val="1"/>
        <c:noMultiLvlLbl val="0"/>
      </c:catAx>
      <c:valAx>
        <c:axId val="345907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495739"/>
        <c:crossesAt val="1"/>
        <c:crossBetween val="between"/>
        <c:dispUnits/>
        <c:minorUnit val="0.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925"/>
          <c:w val="0.928"/>
          <c:h val="0.90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Informe1!$C$372:$E$372</c:f>
              <c:numCache/>
            </c:numRef>
          </c:val>
        </c:ser>
        <c:axId val="42881205"/>
        <c:axId val="50386526"/>
      </c:barChart>
      <c:catAx>
        <c:axId val="428812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386526"/>
        <c:crosses val="autoZero"/>
        <c:auto val="1"/>
        <c:lblOffset val="100"/>
        <c:tickLblSkip val="1"/>
        <c:noMultiLvlLbl val="0"/>
      </c:catAx>
      <c:valAx>
        <c:axId val="503865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88120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
          <c:w val="0.87275"/>
          <c:h val="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Informe1!$C$373:$E$373</c:f>
              <c:numCache/>
            </c:numRef>
          </c:val>
        </c:ser>
        <c:axId val="50825551"/>
        <c:axId val="54776776"/>
      </c:barChart>
      <c:catAx>
        <c:axId val="508255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776776"/>
        <c:crosses val="autoZero"/>
        <c:auto val="1"/>
        <c:lblOffset val="100"/>
        <c:tickLblSkip val="1"/>
        <c:noMultiLvlLbl val="0"/>
      </c:catAx>
      <c:valAx>
        <c:axId val="547767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825551"/>
        <c:crossesAt val="1"/>
        <c:crossBetween val="between"/>
        <c:dispUnits/>
        <c:min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6925"/>
          <c:w val="0.86275"/>
          <c:h val="0.82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'Parte  4'!$A$39:$A$47</c:f>
              <c:numCache/>
            </c:numRef>
          </c:cat>
          <c:val>
            <c:numRef>
              <c:f>'Parte  4'!$B$39:$B$47</c:f>
              <c:numCache/>
            </c:numRef>
          </c:val>
        </c:ser>
        <c:axId val="25264203"/>
        <c:axId val="26051236"/>
      </c:barChart>
      <c:catAx>
        <c:axId val="2526420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año de la cohorte</a:t>
                </a:r>
              </a:p>
            </c:rich>
          </c:tx>
          <c:layout>
            <c:manualLayout>
              <c:xMode val="factor"/>
              <c:yMode val="factor"/>
              <c:x val="-0.014"/>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051236"/>
        <c:crosses val="autoZero"/>
        <c:auto val="1"/>
        <c:lblOffset val="100"/>
        <c:tickLblSkip val="1"/>
        <c:noMultiLvlLbl val="0"/>
      </c:catAx>
      <c:valAx>
        <c:axId val="26051236"/>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526420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1"/>
          <c:w val="0.93175"/>
          <c:h val="0.91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Informe1!$C$375:$E$375</c:f>
              <c:numCache/>
            </c:numRef>
          </c:val>
        </c:ser>
        <c:axId val="23228937"/>
        <c:axId val="7733842"/>
      </c:barChart>
      <c:catAx>
        <c:axId val="232289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733842"/>
        <c:crosses val="autoZero"/>
        <c:auto val="1"/>
        <c:lblOffset val="100"/>
        <c:tickLblSkip val="1"/>
        <c:noMultiLvlLbl val="0"/>
      </c:catAx>
      <c:valAx>
        <c:axId val="77338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22893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25"/>
          <c:w val="0.9295"/>
          <c:h val="0.9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Informe1!$C$376:$E$376</c:f>
              <c:numCache/>
            </c:numRef>
          </c:val>
        </c:ser>
        <c:axId val="2495715"/>
        <c:axId val="22461436"/>
      </c:barChart>
      <c:catAx>
        <c:axId val="24957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461436"/>
        <c:crosses val="autoZero"/>
        <c:auto val="1"/>
        <c:lblOffset val="100"/>
        <c:tickLblSkip val="1"/>
        <c:noMultiLvlLbl val="0"/>
      </c:catAx>
      <c:valAx>
        <c:axId val="224614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95715"/>
        <c:crossesAt val="1"/>
        <c:crossBetween val="between"/>
        <c:dispUnits/>
        <c:min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39"/>
          <c:w val="0.93675"/>
          <c:h val="0.92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Informe1!$C$418:$E$418</c:f>
              <c:numCache/>
            </c:numRef>
          </c:cat>
          <c:val>
            <c:numRef>
              <c:f>Informe1!$C$421:$E$421</c:f>
              <c:numCache/>
            </c:numRef>
          </c:val>
        </c:ser>
        <c:axId val="826333"/>
        <c:axId val="7436998"/>
      </c:barChart>
      <c:catAx>
        <c:axId val="826333"/>
        <c:scaling>
          <c:orientation val="minMax"/>
        </c:scaling>
        <c:axPos val="b"/>
        <c:delete val="0"/>
        <c:numFmt formatCode="General" sourceLinked="1"/>
        <c:majorTickMark val="out"/>
        <c:minorTickMark val="none"/>
        <c:tickLblPos val="nextTo"/>
        <c:spPr>
          <a:ln w="3175">
            <a:solidFill>
              <a:srgbClr val="000000"/>
            </a:solidFill>
          </a:ln>
        </c:spPr>
        <c:crossAx val="7436998"/>
        <c:crosses val="autoZero"/>
        <c:auto val="1"/>
        <c:lblOffset val="100"/>
        <c:tickLblSkip val="1"/>
        <c:noMultiLvlLbl val="0"/>
      </c:catAx>
      <c:valAx>
        <c:axId val="74369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6333"/>
        <c:crossesAt val="1"/>
        <c:crossBetween val="between"/>
        <c:dispUnits/>
        <c:minorUnit val="0.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4"/>
          <c:w val="0.938"/>
          <c:h val="0.9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Informe1!$C$418:$E$418</c:f>
              <c:numCache/>
            </c:numRef>
          </c:cat>
          <c:val>
            <c:numRef>
              <c:f>Informe1!$C$423:$E$423</c:f>
              <c:numCache/>
            </c:numRef>
          </c:val>
        </c:ser>
        <c:axId val="66932983"/>
        <c:axId val="65525936"/>
      </c:barChart>
      <c:catAx>
        <c:axId val="66932983"/>
        <c:scaling>
          <c:orientation val="minMax"/>
        </c:scaling>
        <c:axPos val="b"/>
        <c:delete val="0"/>
        <c:numFmt formatCode="General" sourceLinked="1"/>
        <c:majorTickMark val="out"/>
        <c:minorTickMark val="none"/>
        <c:tickLblPos val="nextTo"/>
        <c:spPr>
          <a:ln w="3175">
            <a:solidFill>
              <a:srgbClr val="000000"/>
            </a:solidFill>
          </a:ln>
        </c:spPr>
        <c:crossAx val="65525936"/>
        <c:crosses val="autoZero"/>
        <c:auto val="1"/>
        <c:lblOffset val="100"/>
        <c:tickLblSkip val="1"/>
        <c:noMultiLvlLbl val="0"/>
      </c:catAx>
      <c:valAx>
        <c:axId val="655259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932983"/>
        <c:crossesAt val="1"/>
        <c:crossBetween val="between"/>
        <c:dispUnits/>
        <c:minorUnit val="0.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
          <c:y val="0.132"/>
          <c:w val="0.74375"/>
          <c:h val="0.6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Informe1!$C$192:$E$192</c:f>
              <c:numCache/>
            </c:numRef>
          </c:cat>
          <c:val>
            <c:numRef>
              <c:f>Informe1!$C$196:$E$196</c:f>
              <c:numCache/>
            </c:numRef>
          </c:val>
        </c:ser>
        <c:axId val="52862513"/>
        <c:axId val="6000570"/>
      </c:barChart>
      <c:catAx>
        <c:axId val="528625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00570"/>
        <c:crosses val="autoZero"/>
        <c:auto val="1"/>
        <c:lblOffset val="100"/>
        <c:tickLblSkip val="1"/>
        <c:noMultiLvlLbl val="0"/>
      </c:catAx>
      <c:valAx>
        <c:axId val="60005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62513"/>
        <c:crossesAt val="1"/>
        <c:crossBetween val="between"/>
        <c:dispUnits/>
        <c:minorUnit val="424.147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415"/>
          <c:w val="0.78875"/>
          <c:h val="0.67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Informe1!$C$192:$E$192</c:f>
              <c:numCache/>
            </c:numRef>
          </c:cat>
          <c:val>
            <c:numRef>
              <c:f>Informe1!$C$199:$E$199</c:f>
              <c:numCache/>
            </c:numRef>
          </c:val>
        </c:ser>
        <c:axId val="54005131"/>
        <c:axId val="16284132"/>
      </c:barChart>
      <c:catAx>
        <c:axId val="54005131"/>
        <c:scaling>
          <c:orientation val="minMax"/>
        </c:scaling>
        <c:axPos val="b"/>
        <c:delete val="0"/>
        <c:numFmt formatCode="General" sourceLinked="1"/>
        <c:majorTickMark val="out"/>
        <c:minorTickMark val="none"/>
        <c:tickLblPos val="nextTo"/>
        <c:spPr>
          <a:ln w="3175">
            <a:solidFill>
              <a:srgbClr val="000000"/>
            </a:solidFill>
          </a:ln>
        </c:spPr>
        <c:crossAx val="16284132"/>
        <c:crosses val="autoZero"/>
        <c:auto val="1"/>
        <c:lblOffset val="100"/>
        <c:tickLblSkip val="1"/>
        <c:noMultiLvlLbl val="0"/>
      </c:catAx>
      <c:valAx>
        <c:axId val="162841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005131"/>
        <c:crossesAt val="1"/>
        <c:crossBetween val="between"/>
        <c:dispUnits/>
        <c:minorUnit val="0.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6475"/>
          <c:y val="0.29475"/>
          <c:w val="0.54325"/>
          <c:h val="0.40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cat>
            <c:strRef>
              <c:f>Informe1!$B$106:$B$108</c:f>
              <c:strCache/>
            </c:strRef>
          </c:cat>
          <c:val>
            <c:numRef>
              <c:f>Informe1!$F$106:$F$108</c:f>
              <c:numCache/>
            </c:numRef>
          </c:val>
        </c:ser>
      </c:pie3DChart>
      <c:spPr>
        <a:noFill/>
        <a:ln>
          <a:noFill/>
        </a:ln>
      </c:spPr>
    </c:plotArea>
    <c:legend>
      <c:legendPos val="r"/>
      <c:legendEntry>
        <c:idx val="0"/>
        <c:txPr>
          <a:bodyPr vert="horz" rot="0"/>
          <a:lstStyle/>
          <a:p>
            <a:pPr>
              <a:defRPr lang="en-US" cap="none" sz="675" b="0" i="0" u="none" baseline="0">
                <a:solidFill>
                  <a:srgbClr val="000000"/>
                </a:solidFill>
                <a:latin typeface="Arial"/>
                <a:ea typeface="Arial"/>
                <a:cs typeface="Arial"/>
              </a:defRPr>
            </a:pPr>
          </a:p>
        </c:txPr>
      </c:legendEntry>
      <c:legendEntry>
        <c:idx val="1"/>
        <c:txPr>
          <a:bodyPr vert="horz" rot="0"/>
          <a:lstStyle/>
          <a:p>
            <a:pPr>
              <a:defRPr lang="en-US" cap="none" sz="675" b="0" i="0" u="none" baseline="0">
                <a:solidFill>
                  <a:srgbClr val="000000"/>
                </a:solidFill>
                <a:latin typeface="Arial"/>
                <a:ea typeface="Arial"/>
                <a:cs typeface="Arial"/>
              </a:defRPr>
            </a:pPr>
          </a:p>
        </c:txPr>
      </c:legendEntry>
      <c:legendEntry>
        <c:idx val="2"/>
        <c:txPr>
          <a:bodyPr vert="horz" rot="0"/>
          <a:lstStyle/>
          <a:p>
            <a:pPr>
              <a:defRPr lang="en-US" cap="none" sz="675" b="0" i="0" u="none" baseline="0">
                <a:solidFill>
                  <a:srgbClr val="000000"/>
                </a:solidFill>
                <a:latin typeface="Arial"/>
                <a:ea typeface="Arial"/>
                <a:cs typeface="Arial"/>
              </a:defRPr>
            </a:pPr>
          </a:p>
        </c:txPr>
      </c:legendEntry>
      <c:layout>
        <c:manualLayout>
          <c:xMode val="edge"/>
          <c:yMode val="edge"/>
          <c:x val="0.6085"/>
          <c:y val="0.042"/>
          <c:w val="0.31275"/>
          <c:h val="0.95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5625"/>
          <c:y val="0.316"/>
          <c:w val="0.556"/>
          <c:h val="0.36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'Parte 2'!$B$43:$B$46</c:f>
              <c:strCache>
                <c:ptCount val="4"/>
                <c:pt idx="0">
                  <c:v>Menor o igual a 18 años</c:v>
                </c:pt>
                <c:pt idx="1">
                  <c:v>Mayor que 18 y menor o igual a 21</c:v>
                </c:pt>
                <c:pt idx="2">
                  <c:v>Mayor que 21 y menor o igual a 25</c:v>
                </c:pt>
                <c:pt idx="3">
                  <c:v>Mayor de 25 años</c:v>
                </c:pt>
              </c:strCache>
            </c:strRef>
          </c:cat>
          <c:val>
            <c:numRef>
              <c:f>'Parte 2'!$F$43:$F$46</c:f>
              <c:numCache>
                <c:ptCount val="4"/>
                <c:pt idx="0">
                  <c:v>8</c:v>
                </c:pt>
                <c:pt idx="1">
                  <c:v>14.666666666666666</c:v>
                </c:pt>
                <c:pt idx="2">
                  <c:v>5</c:v>
                </c:pt>
                <c:pt idx="3">
                  <c:v>4.666666666666667</c:v>
                </c:pt>
              </c:numCache>
            </c:numRef>
          </c:val>
        </c:ser>
      </c:pie3DChart>
      <c:spPr>
        <a:noFill/>
        <a:ln>
          <a:noFill/>
        </a:ln>
      </c:spPr>
    </c:plotArea>
    <c:legend>
      <c:legendPos val="r"/>
      <c:legendEntry>
        <c:idx val="0"/>
        <c:txPr>
          <a:bodyPr vert="horz" rot="0"/>
          <a:lstStyle/>
          <a:p>
            <a:pPr>
              <a:defRPr lang="en-US" cap="none" sz="675" b="0" i="0" u="none" baseline="0">
                <a:solidFill>
                  <a:srgbClr val="000000"/>
                </a:solidFill>
                <a:latin typeface="Arial"/>
                <a:ea typeface="Arial"/>
                <a:cs typeface="Arial"/>
              </a:defRPr>
            </a:pPr>
          </a:p>
        </c:txPr>
      </c:legendEntry>
      <c:legendEntry>
        <c:idx val="1"/>
        <c:txPr>
          <a:bodyPr vert="horz" rot="0"/>
          <a:lstStyle/>
          <a:p>
            <a:pPr>
              <a:defRPr lang="en-US" cap="none" sz="675" b="0" i="0" u="none" baseline="0">
                <a:solidFill>
                  <a:srgbClr val="000000"/>
                </a:solidFill>
                <a:latin typeface="Arial"/>
                <a:ea typeface="Arial"/>
                <a:cs typeface="Arial"/>
              </a:defRPr>
            </a:pPr>
          </a:p>
        </c:txPr>
      </c:legendEntry>
      <c:legendEntry>
        <c:idx val="2"/>
        <c:txPr>
          <a:bodyPr vert="horz" rot="0"/>
          <a:lstStyle/>
          <a:p>
            <a:pPr>
              <a:defRPr lang="en-US" cap="none" sz="675" b="0" i="0" u="none" baseline="0">
                <a:solidFill>
                  <a:srgbClr val="000000"/>
                </a:solidFill>
                <a:latin typeface="Arial"/>
                <a:ea typeface="Arial"/>
                <a:cs typeface="Arial"/>
              </a:defRPr>
            </a:pPr>
          </a:p>
        </c:txPr>
      </c:legendEntry>
      <c:legendEntry>
        <c:idx val="3"/>
        <c:txPr>
          <a:bodyPr vert="horz" rot="0"/>
          <a:lstStyle/>
          <a:p>
            <a:pPr>
              <a:defRPr lang="en-US" cap="none" sz="675" b="0" i="0" u="none" baseline="0">
                <a:solidFill>
                  <a:srgbClr val="000000"/>
                </a:solidFill>
                <a:latin typeface="Arial"/>
                <a:ea typeface="Arial"/>
                <a:cs typeface="Arial"/>
              </a:defRPr>
            </a:pPr>
          </a:p>
        </c:txPr>
      </c:legendEntry>
      <c:layout>
        <c:manualLayout>
          <c:xMode val="edge"/>
          <c:yMode val="edge"/>
          <c:x val="0.66575"/>
          <c:y val="0.05275"/>
          <c:w val="0.3345"/>
          <c:h val="0.83675"/>
        </c:manualLayout>
      </c:layout>
      <c:overlay val="0"/>
      <c:spPr>
        <a:solidFill>
          <a:srgbClr val="FFFFFF"/>
        </a:solidFill>
        <a:ln w="3175">
          <a:noFill/>
        </a:ln>
      </c:spPr>
      <c:txPr>
        <a:bodyPr vert="horz" rot="0"/>
        <a:lstStyle/>
        <a:p>
          <a:pPr>
            <a:defRPr lang="en-US" cap="none" sz="7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
          <c:w val="0.82125"/>
          <c:h val="0.888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Informe2!$C$11:$E$11</c:f>
              <c:numCache/>
            </c:numRef>
          </c:val>
        </c:ser>
        <c:axId val="12339461"/>
        <c:axId val="43946286"/>
      </c:barChart>
      <c:catAx>
        <c:axId val="12339461"/>
        <c:scaling>
          <c:orientation val="minMax"/>
        </c:scaling>
        <c:axPos val="b"/>
        <c:delete val="0"/>
        <c:numFmt formatCode="General" sourceLinked="1"/>
        <c:majorTickMark val="out"/>
        <c:minorTickMark val="none"/>
        <c:tickLblPos val="nextTo"/>
        <c:spPr>
          <a:ln w="3175">
            <a:solidFill>
              <a:srgbClr val="000000"/>
            </a:solidFill>
          </a:ln>
        </c:spPr>
        <c:crossAx val="43946286"/>
        <c:crosses val="autoZero"/>
        <c:auto val="1"/>
        <c:lblOffset val="100"/>
        <c:tickLblSkip val="1"/>
        <c:noMultiLvlLbl val="0"/>
      </c:catAx>
      <c:valAx>
        <c:axId val="43946286"/>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233946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75"/>
          <c:y val="0"/>
          <c:w val="0.776"/>
          <c:h val="0.984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Informe2!$C$16:$E$16</c:f>
              <c:numCache/>
            </c:numRef>
          </c:val>
        </c:ser>
        <c:axId val="59972255"/>
        <c:axId val="2879384"/>
      </c:barChart>
      <c:catAx>
        <c:axId val="599722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9384"/>
        <c:crosses val="autoZero"/>
        <c:auto val="1"/>
        <c:lblOffset val="100"/>
        <c:tickLblSkip val="1"/>
        <c:noMultiLvlLbl val="0"/>
      </c:catAx>
      <c:valAx>
        <c:axId val="28793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9722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55"/>
          <c:w val="0.963"/>
          <c:h val="0.84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'Parte  4'!$M$38:$U$38</c:f>
              <c:strCache/>
            </c:strRef>
          </c:cat>
          <c:val>
            <c:numRef>
              <c:f>'Parte  4'!$M$49:$U$49</c:f>
              <c:numCache/>
            </c:numRef>
          </c:val>
        </c:ser>
        <c:axId val="33134533"/>
        <c:axId val="29775342"/>
      </c:barChart>
      <c:catAx>
        <c:axId val="33134533"/>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Año de carrera</a:t>
                </a:r>
              </a:p>
            </c:rich>
          </c:tx>
          <c:layout>
            <c:manualLayout>
              <c:xMode val="factor"/>
              <c:yMode val="factor"/>
              <c:x val="-0.014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775342"/>
        <c:crosses val="autoZero"/>
        <c:auto val="1"/>
        <c:lblOffset val="100"/>
        <c:tickLblSkip val="1"/>
        <c:noMultiLvlLbl val="0"/>
      </c:catAx>
      <c:valAx>
        <c:axId val="297753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3453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4925"/>
          <c:w val="0.936"/>
          <c:h val="0.90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Informe2!$C$17:$E$17</c:f>
              <c:numCache/>
            </c:numRef>
          </c:val>
        </c:ser>
        <c:axId val="25914457"/>
        <c:axId val="31903522"/>
      </c:barChart>
      <c:catAx>
        <c:axId val="259144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903522"/>
        <c:crosses val="autoZero"/>
        <c:auto val="1"/>
        <c:lblOffset val="100"/>
        <c:tickLblSkip val="1"/>
        <c:noMultiLvlLbl val="0"/>
      </c:catAx>
      <c:valAx>
        <c:axId val="319035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91445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06675"/>
          <c:w val="0.78575"/>
          <c:h val="0.88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Informe2!$C$27:$E$27</c:f>
              <c:numCache/>
            </c:numRef>
          </c:val>
        </c:ser>
        <c:axId val="18696243"/>
        <c:axId val="34048460"/>
      </c:barChart>
      <c:catAx>
        <c:axId val="186962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4048460"/>
        <c:crosses val="autoZero"/>
        <c:auto val="1"/>
        <c:lblOffset val="100"/>
        <c:tickLblSkip val="1"/>
        <c:noMultiLvlLbl val="0"/>
      </c:catAx>
      <c:valAx>
        <c:axId val="340484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869624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445"/>
          <c:w val="0.93225"/>
          <c:h val="0.94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Informe2!$C$61:$E$61</c:f>
              <c:numCache/>
            </c:numRef>
          </c:cat>
          <c:val>
            <c:numRef>
              <c:f>Informe2!$C$63:$E$63</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Informe2!$C$61:$E$61</c:f>
              <c:numCache/>
            </c:numRef>
          </c:cat>
          <c:val>
            <c:numRef>
              <c:f>Informe2!$C$64:$E$64</c:f>
              <c:numCache/>
            </c:numRef>
          </c:val>
        </c:ser>
        <c:axId val="38000685"/>
        <c:axId val="6461846"/>
      </c:barChart>
      <c:catAx>
        <c:axId val="38000685"/>
        <c:scaling>
          <c:orientation val="minMax"/>
        </c:scaling>
        <c:axPos val="b"/>
        <c:delete val="0"/>
        <c:numFmt formatCode="General" sourceLinked="1"/>
        <c:majorTickMark val="out"/>
        <c:minorTickMark val="none"/>
        <c:tickLblPos val="nextTo"/>
        <c:spPr>
          <a:ln w="3175">
            <a:solidFill>
              <a:srgbClr val="000000"/>
            </a:solidFill>
          </a:ln>
        </c:spPr>
        <c:crossAx val="6461846"/>
        <c:crosses val="autoZero"/>
        <c:auto val="1"/>
        <c:lblOffset val="100"/>
        <c:tickLblSkip val="1"/>
        <c:noMultiLvlLbl val="0"/>
      </c:catAx>
      <c:valAx>
        <c:axId val="64618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00068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55"/>
          <c:w val="0.96175"/>
          <c:h val="0.84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'Parte  4'!$X$38:$AF$38</c:f>
              <c:strCache/>
            </c:strRef>
          </c:cat>
          <c:val>
            <c:numRef>
              <c:f>'Parte  4'!$X$49:$AF$49</c:f>
              <c:numCache/>
            </c:numRef>
          </c:val>
        </c:ser>
        <c:axId val="66651487"/>
        <c:axId val="62992472"/>
      </c:barChart>
      <c:catAx>
        <c:axId val="66651487"/>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Año de carrera</a:t>
                </a:r>
              </a:p>
            </c:rich>
          </c:tx>
          <c:layout>
            <c:manualLayout>
              <c:xMode val="factor"/>
              <c:yMode val="factor"/>
              <c:x val="-0.01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992472"/>
        <c:crosses val="autoZero"/>
        <c:auto val="1"/>
        <c:lblOffset val="100"/>
        <c:tickLblSkip val="1"/>
        <c:noMultiLvlLbl val="0"/>
      </c:catAx>
      <c:valAx>
        <c:axId val="629924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65148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2725"/>
          <c:w val="0.79425"/>
          <c:h val="0.66925"/>
        </c:manualLayout>
      </c:layout>
      <c:barChart>
        <c:barDir val="col"/>
        <c:grouping val="clustered"/>
        <c:varyColors val="0"/>
        <c:ser>
          <c:idx val="0"/>
          <c:order val="0"/>
          <c:tx>
            <c:strRef>
              <c:f>Informe1!$B$15</c:f>
              <c:strCache>
                <c:ptCount val="1"/>
                <c:pt idx="0">
                  <c:v>Número de postulantes por vacante ofrecida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Informe1!$C$15:$E$15</c:f>
              <c:numCache/>
            </c:numRef>
          </c:val>
        </c:ser>
        <c:axId val="30061337"/>
        <c:axId val="2116578"/>
      </c:barChart>
      <c:catAx>
        <c:axId val="300613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Años</a:t>
                </a:r>
              </a:p>
            </c:rich>
          </c:tx>
          <c:layout>
            <c:manualLayout>
              <c:xMode val="factor"/>
              <c:yMode val="factor"/>
              <c:x val="-0.02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16578"/>
        <c:crosses val="autoZero"/>
        <c:auto val="1"/>
        <c:lblOffset val="100"/>
        <c:tickLblSkip val="1"/>
        <c:noMultiLvlLbl val="0"/>
      </c:catAx>
      <c:valAx>
        <c:axId val="21165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06133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5"/>
          <c:y val="0.063"/>
          <c:w val="0.9155"/>
          <c:h val="0.7565"/>
        </c:manualLayout>
      </c:layout>
      <c:barChart>
        <c:barDir val="col"/>
        <c:grouping val="clustered"/>
        <c:varyColors val="0"/>
        <c:ser>
          <c:idx val="0"/>
          <c:order val="0"/>
          <c:tx>
            <c:strRef>
              <c:f>Informe1!$B$16</c:f>
              <c:strCache>
                <c:ptCount val="1"/>
                <c:pt idx="0">
                  <c:v>Porcentaje de las vacantes cubiertas por la matrícula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Informe1!$C$16:$E$16</c:f>
              <c:numCache/>
            </c:numRef>
          </c:val>
        </c:ser>
        <c:axId val="19049203"/>
        <c:axId val="37225100"/>
      </c:barChart>
      <c:catAx>
        <c:axId val="1904920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Años</a:t>
                </a:r>
              </a:p>
            </c:rich>
          </c:tx>
          <c:layout>
            <c:manualLayout>
              <c:xMode val="factor"/>
              <c:yMode val="factor"/>
              <c:x val="-0.0275"/>
              <c:y val="0.00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7225100"/>
        <c:crosses val="autoZero"/>
        <c:auto val="1"/>
        <c:lblOffset val="100"/>
        <c:tickLblSkip val="1"/>
        <c:noMultiLvlLbl val="0"/>
      </c:catAx>
      <c:valAx>
        <c:axId val="3722510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904920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
          <c:w val="0.90125"/>
          <c:h val="0.83375"/>
        </c:manualLayout>
      </c:layout>
      <c:barChart>
        <c:barDir val="col"/>
        <c:grouping val="clustered"/>
        <c:varyColors val="0"/>
        <c:ser>
          <c:idx val="0"/>
          <c:order val="0"/>
          <c:tx>
            <c:strRef>
              <c:f>Informe1!$B$7</c:f>
              <c:strCache>
                <c:ptCount val="1"/>
                <c:pt idx="0">
                  <c:v>Número de postulantes al programa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Informe1!$C$7:$E$7</c:f>
              <c:numCache/>
            </c:numRef>
          </c:val>
        </c:ser>
        <c:axId val="66590445"/>
        <c:axId val="62443094"/>
      </c:barChart>
      <c:catAx>
        <c:axId val="665904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443094"/>
        <c:crosses val="autoZero"/>
        <c:auto val="1"/>
        <c:lblOffset val="100"/>
        <c:tickLblSkip val="1"/>
        <c:noMultiLvlLbl val="0"/>
      </c:catAx>
      <c:valAx>
        <c:axId val="624430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59044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5"/>
          <c:y val="0.1295"/>
          <c:w val="0.9055"/>
          <c:h val="0.7915"/>
        </c:manualLayout>
      </c:layout>
      <c:barChart>
        <c:barDir val="col"/>
        <c:grouping val="clustered"/>
        <c:varyColors val="0"/>
        <c:ser>
          <c:idx val="0"/>
          <c:order val="0"/>
          <c:tx>
            <c:strRef>
              <c:f>Informe1!$B$12</c:f>
              <c:strCache>
                <c:ptCount val="1"/>
                <c:pt idx="0">
                  <c:v>Matrícula de primer año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Informe1!$C$12:$E$12</c:f>
              <c:numCache/>
            </c:numRef>
          </c:val>
        </c:ser>
        <c:axId val="25116935"/>
        <c:axId val="24725824"/>
      </c:barChart>
      <c:catAx>
        <c:axId val="251169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725824"/>
        <c:crosses val="autoZero"/>
        <c:auto val="1"/>
        <c:lblOffset val="100"/>
        <c:tickLblSkip val="1"/>
        <c:noMultiLvlLbl val="0"/>
      </c:catAx>
      <c:valAx>
        <c:axId val="247258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11693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 Id="rId15" Type="http://schemas.openxmlformats.org/officeDocument/2006/relationships/chart" Target="/xl/charts/chart20.xml" /><Relationship Id="rId16" Type="http://schemas.openxmlformats.org/officeDocument/2006/relationships/chart" Target="/xl/charts/chart21.xml" /><Relationship Id="rId17" Type="http://schemas.openxmlformats.org/officeDocument/2006/relationships/chart" Target="/xl/charts/chart22.xml" /><Relationship Id="rId18" Type="http://schemas.openxmlformats.org/officeDocument/2006/relationships/chart" Target="/xl/charts/chart23.xml" /><Relationship Id="rId19" Type="http://schemas.openxmlformats.org/officeDocument/2006/relationships/chart" Target="/xl/charts/chart24.xml" /><Relationship Id="rId20" Type="http://schemas.openxmlformats.org/officeDocument/2006/relationships/chart" Target="/xl/charts/chart25.xml" /><Relationship Id="rId21" Type="http://schemas.openxmlformats.org/officeDocument/2006/relationships/chart" Target="/xl/charts/chart26.xml" /><Relationship Id="rId22" Type="http://schemas.openxmlformats.org/officeDocument/2006/relationships/chart" Target="/xl/charts/chart27.xml" /><Relationship Id="rId23" Type="http://schemas.openxmlformats.org/officeDocument/2006/relationships/chart" Target="/xl/charts/chart28.xml" /><Relationship Id="rId24" Type="http://schemas.openxmlformats.org/officeDocument/2006/relationships/chart" Target="/xl/charts/chart29.xml" /><Relationship Id="rId25" Type="http://schemas.openxmlformats.org/officeDocument/2006/relationships/chart" Target="/xl/charts/chart30.xml" /><Relationship Id="rId26" Type="http://schemas.openxmlformats.org/officeDocument/2006/relationships/chart" Target="/xl/charts/chart31.xml" /><Relationship Id="rId27" Type="http://schemas.openxmlformats.org/officeDocument/2006/relationships/chart" Target="/xl/charts/chart32.xml" /><Relationship Id="rId28" Type="http://schemas.openxmlformats.org/officeDocument/2006/relationships/chart" Target="/xl/charts/chart33.xml" /><Relationship Id="rId29" Type="http://schemas.openxmlformats.org/officeDocument/2006/relationships/chart" Target="/xl/charts/chart34.xml" /><Relationship Id="rId30" Type="http://schemas.openxmlformats.org/officeDocument/2006/relationships/chart" Target="/xl/charts/chart35.xml" /><Relationship Id="rId31" Type="http://schemas.openxmlformats.org/officeDocument/2006/relationships/chart" Target="/xl/charts/chart36.xml" /><Relationship Id="rId32" Type="http://schemas.openxmlformats.org/officeDocument/2006/relationships/chart" Target="/xl/charts/chart37.xml" /><Relationship Id="rId33"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18</xdr:row>
      <xdr:rowOff>57150</xdr:rowOff>
    </xdr:from>
    <xdr:to>
      <xdr:col>6</xdr:col>
      <xdr:colOff>419100</xdr:colOff>
      <xdr:row>26</xdr:row>
      <xdr:rowOff>0</xdr:rowOff>
    </xdr:to>
    <xdr:sp>
      <xdr:nvSpPr>
        <xdr:cNvPr id="1" name="Text Box 3"/>
        <xdr:cNvSpPr txBox="1">
          <a:spLocks noChangeArrowheads="1"/>
        </xdr:cNvSpPr>
      </xdr:nvSpPr>
      <xdr:spPr>
        <a:xfrm>
          <a:off x="5124450" y="5305425"/>
          <a:ext cx="1714500" cy="1352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Antes de iniciar el ingreso de información, indique los años para los cuales proporcionará información en los formularios siguientes, por lo general CNA CHILE solicita información para los últimos tres años.</a:t>
          </a:r>
        </a:p>
      </xdr:txBody>
    </xdr:sp>
    <xdr:clientData fPrintsWithSheet="0"/>
  </xdr:twoCellAnchor>
  <xdr:twoCellAnchor>
    <xdr:from>
      <xdr:col>3</xdr:col>
      <xdr:colOff>257175</xdr:colOff>
      <xdr:row>21</xdr:row>
      <xdr:rowOff>28575</xdr:rowOff>
    </xdr:from>
    <xdr:to>
      <xdr:col>4</xdr:col>
      <xdr:colOff>161925</xdr:colOff>
      <xdr:row>22</xdr:row>
      <xdr:rowOff>152400</xdr:rowOff>
    </xdr:to>
    <xdr:sp>
      <xdr:nvSpPr>
        <xdr:cNvPr id="2" name="AutoShape 4"/>
        <xdr:cNvSpPr>
          <a:spLocks/>
        </xdr:cNvSpPr>
      </xdr:nvSpPr>
      <xdr:spPr>
        <a:xfrm>
          <a:off x="4391025" y="5781675"/>
          <a:ext cx="666750" cy="31432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1543050</xdr:colOff>
      <xdr:row>2</xdr:row>
      <xdr:rowOff>133350</xdr:rowOff>
    </xdr:from>
    <xdr:to>
      <xdr:col>4</xdr:col>
      <xdr:colOff>685800</xdr:colOff>
      <xdr:row>3</xdr:row>
      <xdr:rowOff>561975</xdr:rowOff>
    </xdr:to>
    <xdr:sp>
      <xdr:nvSpPr>
        <xdr:cNvPr id="3" name="Text Box 6"/>
        <xdr:cNvSpPr txBox="1">
          <a:spLocks noChangeArrowheads="1"/>
        </xdr:cNvSpPr>
      </xdr:nvSpPr>
      <xdr:spPr>
        <a:xfrm>
          <a:off x="2247900" y="485775"/>
          <a:ext cx="3333750" cy="590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Comisión Nacional de Acreditación - CNA CHILE</a:t>
          </a:r>
        </a:p>
      </xdr:txBody>
    </xdr:sp>
    <xdr:clientData/>
  </xdr:twoCellAnchor>
  <xdr:oneCellAnchor>
    <xdr:from>
      <xdr:col>1</xdr:col>
      <xdr:colOff>1504950</xdr:colOff>
      <xdr:row>0</xdr:row>
      <xdr:rowOff>123825</xdr:rowOff>
    </xdr:from>
    <xdr:ext cx="3371850" cy="257175"/>
    <xdr:sp>
      <xdr:nvSpPr>
        <xdr:cNvPr id="4" name="Text Box 7"/>
        <xdr:cNvSpPr txBox="1">
          <a:spLocks noChangeArrowheads="1"/>
        </xdr:cNvSpPr>
      </xdr:nvSpPr>
      <xdr:spPr>
        <a:xfrm>
          <a:off x="2209800" y="123825"/>
          <a:ext cx="3371850"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Información Cuantitativa de la Carrera</a:t>
          </a:r>
        </a:p>
      </xdr:txBody>
    </xdr:sp>
    <xdr:clientData/>
  </xdr:oneCellAnchor>
  <xdr:twoCellAnchor editAs="oneCell">
    <xdr:from>
      <xdr:col>1</xdr:col>
      <xdr:colOff>0</xdr:colOff>
      <xdr:row>0</xdr:row>
      <xdr:rowOff>57150</xdr:rowOff>
    </xdr:from>
    <xdr:to>
      <xdr:col>1</xdr:col>
      <xdr:colOff>1219200</xdr:colOff>
      <xdr:row>3</xdr:row>
      <xdr:rowOff>647700</xdr:rowOff>
    </xdr:to>
    <xdr:pic>
      <xdr:nvPicPr>
        <xdr:cNvPr id="5" name="Picture 12" descr="logo_solo_cnaword"/>
        <xdr:cNvPicPr preferRelativeResize="1">
          <a:picLocks noChangeAspect="1"/>
        </xdr:cNvPicPr>
      </xdr:nvPicPr>
      <xdr:blipFill>
        <a:blip r:embed="rId1"/>
        <a:stretch>
          <a:fillRect/>
        </a:stretch>
      </xdr:blipFill>
      <xdr:spPr>
        <a:xfrm>
          <a:off x="704850" y="57150"/>
          <a:ext cx="1219200" cy="1104900"/>
        </a:xfrm>
        <a:prstGeom prst="rect">
          <a:avLst/>
        </a:prstGeom>
        <a:noFill/>
        <a:ln w="9525" cmpd="sng">
          <a:noFill/>
        </a:ln>
      </xdr:spPr>
    </xdr:pic>
    <xdr:clientData/>
  </xdr:twoCellAnchor>
  <xdr:twoCellAnchor>
    <xdr:from>
      <xdr:col>5</xdr:col>
      <xdr:colOff>200025</xdr:colOff>
      <xdr:row>4</xdr:row>
      <xdr:rowOff>590550</xdr:rowOff>
    </xdr:from>
    <xdr:to>
      <xdr:col>9</xdr:col>
      <xdr:colOff>352425</xdr:colOff>
      <xdr:row>7</xdr:row>
      <xdr:rowOff>104775</xdr:rowOff>
    </xdr:to>
    <xdr:sp>
      <xdr:nvSpPr>
        <xdr:cNvPr id="6" name="Text Box 13"/>
        <xdr:cNvSpPr txBox="1">
          <a:spLocks noChangeArrowheads="1"/>
        </xdr:cNvSpPr>
      </xdr:nvSpPr>
      <xdr:spPr>
        <a:xfrm>
          <a:off x="5857875" y="1809750"/>
          <a:ext cx="3200400" cy="5238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Al finalizar el llenado del presente formulario (sección C), puede Imprimir el documento a través de éste botón, y anexarlo a las Secciones A y B (formato Word).</a:t>
          </a:r>
        </a:p>
      </xdr:txBody>
    </xdr:sp>
    <xdr:clientData fPrintsWithSheet="0"/>
  </xdr:twoCellAnchor>
  <xdr:twoCellAnchor>
    <xdr:from>
      <xdr:col>5</xdr:col>
      <xdr:colOff>476250</xdr:colOff>
      <xdr:row>3</xdr:row>
      <xdr:rowOff>533400</xdr:rowOff>
    </xdr:from>
    <xdr:to>
      <xdr:col>6</xdr:col>
      <xdr:colOff>28575</xdr:colOff>
      <xdr:row>4</xdr:row>
      <xdr:rowOff>495300</xdr:rowOff>
    </xdr:to>
    <xdr:sp>
      <xdr:nvSpPr>
        <xdr:cNvPr id="7" name="AutoShape 14"/>
        <xdr:cNvSpPr>
          <a:spLocks/>
        </xdr:cNvSpPr>
      </xdr:nvSpPr>
      <xdr:spPr>
        <a:xfrm rot="5400000">
          <a:off x="6134100" y="1047750"/>
          <a:ext cx="314325" cy="6667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6</xdr:col>
      <xdr:colOff>38100</xdr:colOff>
      <xdr:row>8</xdr:row>
      <xdr:rowOff>190500</xdr:rowOff>
    </xdr:from>
    <xdr:to>
      <xdr:col>9</xdr:col>
      <xdr:colOff>28575</xdr:colOff>
      <xdr:row>12</xdr:row>
      <xdr:rowOff>0</xdr:rowOff>
    </xdr:to>
    <xdr:sp>
      <xdr:nvSpPr>
        <xdr:cNvPr id="8" name="Text Box 17"/>
        <xdr:cNvSpPr txBox="1">
          <a:spLocks noChangeArrowheads="1"/>
        </xdr:cNvSpPr>
      </xdr:nvSpPr>
      <xdr:spPr>
        <a:xfrm>
          <a:off x="6457950" y="2790825"/>
          <a:ext cx="2276475" cy="10287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 algunas secciones del formulario, se le solicitará ingresar algunos valores de referencia en UF actual. 
</a:t>
          </a:r>
          <a:r>
            <a:rPr lang="en-US" cap="none" sz="1000" b="0" i="0" u="none" baseline="0">
              <a:solidFill>
                <a:srgbClr val="000000"/>
              </a:solidFill>
              <a:latin typeface="Arial"/>
              <a:ea typeface="Arial"/>
              <a:cs typeface="Arial"/>
            </a:rPr>
            <a:t>Puede encontrar aquí los valores de la UF del mes en curso. (Fuente: Servicio de Impuestos Internos).</a:t>
          </a:r>
        </a:p>
      </xdr:txBody>
    </xdr:sp>
    <xdr:clientData fPrintsWithSheet="0"/>
  </xdr:twoCellAnchor>
  <xdr:twoCellAnchor>
    <xdr:from>
      <xdr:col>7</xdr:col>
      <xdr:colOff>285750</xdr:colOff>
      <xdr:row>12</xdr:row>
      <xdr:rowOff>142875</xdr:rowOff>
    </xdr:from>
    <xdr:to>
      <xdr:col>7</xdr:col>
      <xdr:colOff>561975</xdr:colOff>
      <xdr:row>14</xdr:row>
      <xdr:rowOff>19050</xdr:rowOff>
    </xdr:to>
    <xdr:sp>
      <xdr:nvSpPr>
        <xdr:cNvPr id="9" name="AutoShape 20"/>
        <xdr:cNvSpPr>
          <a:spLocks/>
        </xdr:cNvSpPr>
      </xdr:nvSpPr>
      <xdr:spPr>
        <a:xfrm rot="16200000">
          <a:off x="7467600" y="3962400"/>
          <a:ext cx="276225" cy="39052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AutoShape 12"/>
        <xdr:cNvSpPr>
          <a:spLocks/>
        </xdr:cNvSpPr>
      </xdr:nvSpPr>
      <xdr:spPr>
        <a:xfrm>
          <a:off x="6677025" y="0"/>
          <a:ext cx="0" cy="0"/>
        </a:xfrm>
        <a:prstGeom prst="leftArrow">
          <a:avLst>
            <a:gd name="adj" fmla="val -2147483648"/>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2" name="AutoShape 13"/>
        <xdr:cNvSpPr>
          <a:spLocks/>
        </xdr:cNvSpPr>
      </xdr:nvSpPr>
      <xdr:spPr>
        <a:xfrm flipV="1">
          <a:off x="3276600" y="25812750"/>
          <a:ext cx="504825" cy="2762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76200</xdr:rowOff>
    </xdr:from>
    <xdr:to>
      <xdr:col>4</xdr:col>
      <xdr:colOff>76200</xdr:colOff>
      <xdr:row>3</xdr:row>
      <xdr:rowOff>171450</xdr:rowOff>
    </xdr:to>
    <xdr:sp>
      <xdr:nvSpPr>
        <xdr:cNvPr id="3" name="Text Box 17"/>
        <xdr:cNvSpPr txBox="1">
          <a:spLocks noChangeArrowheads="1"/>
        </xdr:cNvSpPr>
      </xdr:nvSpPr>
      <xdr:spPr>
        <a:xfrm>
          <a:off x="2028825" y="76200"/>
          <a:ext cx="3114675" cy="742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xdr:from>
      <xdr:col>6</xdr:col>
      <xdr:colOff>0</xdr:colOff>
      <xdr:row>0</xdr:row>
      <xdr:rowOff>0</xdr:rowOff>
    </xdr:from>
    <xdr:to>
      <xdr:col>6</xdr:col>
      <xdr:colOff>0</xdr:colOff>
      <xdr:row>0</xdr:row>
      <xdr:rowOff>0</xdr:rowOff>
    </xdr:to>
    <xdr:sp>
      <xdr:nvSpPr>
        <xdr:cNvPr id="4" name="Text Box 18"/>
        <xdr:cNvSpPr txBox="1">
          <a:spLocks noChangeArrowheads="1"/>
        </xdr:cNvSpPr>
      </xdr:nvSpPr>
      <xdr:spPr>
        <a:xfrm>
          <a:off x="6677025" y="0"/>
          <a:ext cx="0" cy="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Utilice este botón para imprimir los formularios de recolección</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5" name="AutoShape 22"/>
        <xdr:cNvSpPr>
          <a:spLocks/>
        </xdr:cNvSpPr>
      </xdr:nvSpPr>
      <xdr:spPr>
        <a:xfrm flipV="1">
          <a:off x="3276600" y="25812750"/>
          <a:ext cx="504825" cy="2762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6" name="AutoShape 23"/>
        <xdr:cNvSpPr>
          <a:spLocks/>
        </xdr:cNvSpPr>
      </xdr:nvSpPr>
      <xdr:spPr>
        <a:xfrm flipV="1">
          <a:off x="3276600" y="25812750"/>
          <a:ext cx="504825" cy="2762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28575</xdr:rowOff>
    </xdr:from>
    <xdr:to>
      <xdr:col>1</xdr:col>
      <xdr:colOff>914400</xdr:colOff>
      <xdr:row>3</xdr:row>
      <xdr:rowOff>200025</xdr:rowOff>
    </xdr:to>
    <xdr:pic>
      <xdr:nvPicPr>
        <xdr:cNvPr id="7" name="Picture 25" descr="logo_solo_cnaword"/>
        <xdr:cNvPicPr preferRelativeResize="1">
          <a:picLocks noChangeAspect="1"/>
        </xdr:cNvPicPr>
      </xdr:nvPicPr>
      <xdr:blipFill>
        <a:blip r:embed="rId1"/>
        <a:stretch>
          <a:fillRect/>
        </a:stretch>
      </xdr:blipFill>
      <xdr:spPr>
        <a:xfrm>
          <a:off x="457200" y="28575"/>
          <a:ext cx="9048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904875</xdr:colOff>
      <xdr:row>3</xdr:row>
      <xdr:rowOff>19050</xdr:rowOff>
    </xdr:to>
    <xdr:pic>
      <xdr:nvPicPr>
        <xdr:cNvPr id="1" name="Picture 7" descr="logo_solo_cnaword"/>
        <xdr:cNvPicPr preferRelativeResize="1">
          <a:picLocks noChangeAspect="1"/>
        </xdr:cNvPicPr>
      </xdr:nvPicPr>
      <xdr:blipFill>
        <a:blip r:embed="rId1"/>
        <a:stretch>
          <a:fillRect/>
        </a:stretch>
      </xdr:blipFill>
      <xdr:spPr>
        <a:xfrm>
          <a:off x="762000" y="28575"/>
          <a:ext cx="904875" cy="819150"/>
        </a:xfrm>
        <a:prstGeom prst="rect">
          <a:avLst/>
        </a:prstGeom>
        <a:noFill/>
        <a:ln w="9525" cmpd="sng">
          <a:noFill/>
        </a:ln>
      </xdr:spPr>
    </xdr:pic>
    <xdr:clientData/>
  </xdr:twoCellAnchor>
  <xdr:twoCellAnchor>
    <xdr:from>
      <xdr:col>1</xdr:col>
      <xdr:colOff>1371600</xdr:colOff>
      <xdr:row>0</xdr:row>
      <xdr:rowOff>66675</xdr:rowOff>
    </xdr:from>
    <xdr:to>
      <xdr:col>4</xdr:col>
      <xdr:colOff>200025</xdr:colOff>
      <xdr:row>2</xdr:row>
      <xdr:rowOff>457200</xdr:rowOff>
    </xdr:to>
    <xdr:sp>
      <xdr:nvSpPr>
        <xdr:cNvPr id="2" name="Text Box 8"/>
        <xdr:cNvSpPr txBox="1">
          <a:spLocks noChangeArrowheads="1"/>
        </xdr:cNvSpPr>
      </xdr:nvSpPr>
      <xdr:spPr>
        <a:xfrm>
          <a:off x="2133600" y="66675"/>
          <a:ext cx="3219450" cy="742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7</xdr:row>
      <xdr:rowOff>47625</xdr:rowOff>
    </xdr:from>
    <xdr:to>
      <xdr:col>10</xdr:col>
      <xdr:colOff>142875</xdr:colOff>
      <xdr:row>9</xdr:row>
      <xdr:rowOff>114300</xdr:rowOff>
    </xdr:to>
    <xdr:sp>
      <xdr:nvSpPr>
        <xdr:cNvPr id="1" name="Text Box 3"/>
        <xdr:cNvSpPr txBox="1">
          <a:spLocks noChangeArrowheads="1"/>
        </xdr:cNvSpPr>
      </xdr:nvSpPr>
      <xdr:spPr>
        <a:xfrm>
          <a:off x="904875" y="1895475"/>
          <a:ext cx="8782050" cy="714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En este cuadro se debe ingresar la matrícula de cada una de las cohortes que se solicita informar. Es conveniente que el dato de matrícula corresponda a una fecha determinada para todos los años. El único dato relevante en esta metodología es el año de ingreso al programa (cohorte) y el total de matriculados en el año, no importan condiciones como: alumnos reincorporados, nivel de programa en que se encuentran, alumnos retirados, etc.</a:t>
          </a:r>
        </a:p>
      </xdr:txBody>
    </xdr:sp>
    <xdr:clientData/>
  </xdr:twoCellAnchor>
  <xdr:oneCellAnchor>
    <xdr:from>
      <xdr:col>22</xdr:col>
      <xdr:colOff>942975</xdr:colOff>
      <xdr:row>7</xdr:row>
      <xdr:rowOff>47625</xdr:rowOff>
    </xdr:from>
    <xdr:ext cx="5391150" cy="647700"/>
    <xdr:sp>
      <xdr:nvSpPr>
        <xdr:cNvPr id="2" name="Text Box 5"/>
        <xdr:cNvSpPr txBox="1">
          <a:spLocks noChangeArrowheads="1"/>
        </xdr:cNvSpPr>
      </xdr:nvSpPr>
      <xdr:spPr>
        <a:xfrm>
          <a:off x="21421725" y="1895475"/>
          <a:ext cx="5391150" cy="6477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 este cuadro se registran el número de titulados del programa en cada año.</a:t>
          </a:r>
        </a:p>
      </xdr:txBody>
    </xdr:sp>
    <xdr:clientData/>
  </xdr:oneCellAnchor>
  <xdr:oneCellAnchor>
    <xdr:from>
      <xdr:col>11</xdr:col>
      <xdr:colOff>990600</xdr:colOff>
      <xdr:row>7</xdr:row>
      <xdr:rowOff>47625</xdr:rowOff>
    </xdr:from>
    <xdr:ext cx="5657850" cy="571500"/>
    <xdr:sp>
      <xdr:nvSpPr>
        <xdr:cNvPr id="3" name="Text Box 6"/>
        <xdr:cNvSpPr txBox="1">
          <a:spLocks noChangeArrowheads="1"/>
        </xdr:cNvSpPr>
      </xdr:nvSpPr>
      <xdr:spPr>
        <a:xfrm>
          <a:off x="11296650" y="1895475"/>
          <a:ext cx="5657850" cy="571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Registrar el número de egresados de cada año de la cohorte respectiva.</a:t>
          </a:r>
        </a:p>
      </xdr:txBody>
    </xdr:sp>
    <xdr:clientData/>
  </xdr:oneCellAnchor>
  <xdr:twoCellAnchor>
    <xdr:from>
      <xdr:col>11</xdr:col>
      <xdr:colOff>1228725</xdr:colOff>
      <xdr:row>12</xdr:row>
      <xdr:rowOff>0</xdr:rowOff>
    </xdr:from>
    <xdr:to>
      <xdr:col>11</xdr:col>
      <xdr:colOff>1752600</xdr:colOff>
      <xdr:row>13</xdr:row>
      <xdr:rowOff>0</xdr:rowOff>
    </xdr:to>
    <xdr:sp>
      <xdr:nvSpPr>
        <xdr:cNvPr id="4" name="AutoShape 9"/>
        <xdr:cNvSpPr>
          <a:spLocks/>
        </xdr:cNvSpPr>
      </xdr:nvSpPr>
      <xdr:spPr>
        <a:xfrm>
          <a:off x="11534775" y="3457575"/>
          <a:ext cx="523875" cy="3238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1066800</xdr:colOff>
      <xdr:row>11</xdr:row>
      <xdr:rowOff>266700</xdr:rowOff>
    </xdr:from>
    <xdr:to>
      <xdr:col>0</xdr:col>
      <xdr:colOff>1771650</xdr:colOff>
      <xdr:row>13</xdr:row>
      <xdr:rowOff>28575</xdr:rowOff>
    </xdr:to>
    <xdr:sp>
      <xdr:nvSpPr>
        <xdr:cNvPr id="5" name="AutoShape 10"/>
        <xdr:cNvSpPr>
          <a:spLocks/>
        </xdr:cNvSpPr>
      </xdr:nvSpPr>
      <xdr:spPr>
        <a:xfrm>
          <a:off x="1066800" y="3419475"/>
          <a:ext cx="704850" cy="39052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11</xdr:row>
      <xdr:rowOff>38100</xdr:rowOff>
    </xdr:from>
    <xdr:to>
      <xdr:col>0</xdr:col>
      <xdr:colOff>828675</xdr:colOff>
      <xdr:row>12</xdr:row>
      <xdr:rowOff>28575</xdr:rowOff>
    </xdr:to>
    <xdr:sp>
      <xdr:nvSpPr>
        <xdr:cNvPr id="6" name="AutoShape 14"/>
        <xdr:cNvSpPr>
          <a:spLocks/>
        </xdr:cNvSpPr>
      </xdr:nvSpPr>
      <xdr:spPr>
        <a:xfrm>
          <a:off x="390525" y="3190875"/>
          <a:ext cx="438150"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11</xdr:row>
      <xdr:rowOff>57150</xdr:rowOff>
    </xdr:from>
    <xdr:to>
      <xdr:col>11</xdr:col>
      <xdr:colOff>723900</xdr:colOff>
      <xdr:row>12</xdr:row>
      <xdr:rowOff>47625</xdr:rowOff>
    </xdr:to>
    <xdr:sp>
      <xdr:nvSpPr>
        <xdr:cNvPr id="7" name="AutoShape 15"/>
        <xdr:cNvSpPr>
          <a:spLocks/>
        </xdr:cNvSpPr>
      </xdr:nvSpPr>
      <xdr:spPr>
        <a:xfrm>
          <a:off x="10696575" y="3209925"/>
          <a:ext cx="333375"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51</xdr:row>
      <xdr:rowOff>76200</xdr:rowOff>
    </xdr:from>
    <xdr:to>
      <xdr:col>10</xdr:col>
      <xdr:colOff>314325</xdr:colOff>
      <xdr:row>68</xdr:row>
      <xdr:rowOff>9525</xdr:rowOff>
    </xdr:to>
    <xdr:graphicFrame>
      <xdr:nvGraphicFramePr>
        <xdr:cNvPr id="8" name="Gráfico 21"/>
        <xdr:cNvGraphicFramePr/>
      </xdr:nvGraphicFramePr>
      <xdr:xfrm>
        <a:off x="5191125" y="12553950"/>
        <a:ext cx="4667250" cy="2771775"/>
      </xdr:xfrm>
      <a:graphic>
        <a:graphicData uri="http://schemas.openxmlformats.org/drawingml/2006/chart">
          <c:chart xmlns:c="http://schemas.openxmlformats.org/drawingml/2006/chart" r:id="rId1"/>
        </a:graphicData>
      </a:graphic>
    </xdr:graphicFrame>
    <xdr:clientData/>
  </xdr:twoCellAnchor>
  <xdr:oneCellAnchor>
    <xdr:from>
      <xdr:col>5</xdr:col>
      <xdr:colOff>381000</xdr:colOff>
      <xdr:row>49</xdr:row>
      <xdr:rowOff>104775</xdr:rowOff>
    </xdr:from>
    <xdr:ext cx="3362325" cy="190500"/>
    <xdr:sp>
      <xdr:nvSpPr>
        <xdr:cNvPr id="9" name="Text Box 22"/>
        <xdr:cNvSpPr txBox="1">
          <a:spLocks noChangeArrowheads="1"/>
        </xdr:cNvSpPr>
      </xdr:nvSpPr>
      <xdr:spPr>
        <a:xfrm>
          <a:off x="5905500" y="12258675"/>
          <a:ext cx="3362325" cy="1905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Tasa de retención al tercer año de carrera, según cohorte</a:t>
          </a:r>
        </a:p>
      </xdr:txBody>
    </xdr:sp>
    <xdr:clientData/>
  </xdr:oneCellAnchor>
  <xdr:twoCellAnchor>
    <xdr:from>
      <xdr:col>1</xdr:col>
      <xdr:colOff>28575</xdr:colOff>
      <xdr:row>3</xdr:row>
      <xdr:rowOff>0</xdr:rowOff>
    </xdr:from>
    <xdr:to>
      <xdr:col>4</xdr:col>
      <xdr:colOff>933450</xdr:colOff>
      <xdr:row>4</xdr:row>
      <xdr:rowOff>581025</xdr:rowOff>
    </xdr:to>
    <xdr:sp>
      <xdr:nvSpPr>
        <xdr:cNvPr id="10" name="Text Box 24"/>
        <xdr:cNvSpPr txBox="1">
          <a:spLocks noChangeArrowheads="1"/>
        </xdr:cNvSpPr>
      </xdr:nvSpPr>
      <xdr:spPr>
        <a:xfrm>
          <a:off x="1819275" y="542925"/>
          <a:ext cx="3667125" cy="762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xdr:from>
      <xdr:col>0</xdr:col>
      <xdr:colOff>0</xdr:colOff>
      <xdr:row>84</xdr:row>
      <xdr:rowOff>152400</xdr:rowOff>
    </xdr:from>
    <xdr:to>
      <xdr:col>0</xdr:col>
      <xdr:colOff>0</xdr:colOff>
      <xdr:row>101</xdr:row>
      <xdr:rowOff>0</xdr:rowOff>
    </xdr:to>
    <xdr:graphicFrame>
      <xdr:nvGraphicFramePr>
        <xdr:cNvPr id="11" name="Gráfico 25"/>
        <xdr:cNvGraphicFramePr/>
      </xdr:nvGraphicFramePr>
      <xdr:xfrm>
        <a:off x="0" y="18211800"/>
        <a:ext cx="0" cy="2600325"/>
      </xdr:xfrm>
      <a:graphic>
        <a:graphicData uri="http://schemas.openxmlformats.org/drawingml/2006/chart">
          <c:chart xmlns:c="http://schemas.openxmlformats.org/drawingml/2006/chart" r:id="rId2"/>
        </a:graphicData>
      </a:graphic>
    </xdr:graphicFrame>
    <xdr:clientData/>
  </xdr:twoCellAnchor>
  <xdr:oneCellAnchor>
    <xdr:from>
      <xdr:col>13</xdr:col>
      <xdr:colOff>409575</xdr:colOff>
      <xdr:row>51</xdr:row>
      <xdr:rowOff>28575</xdr:rowOff>
    </xdr:from>
    <xdr:ext cx="3219450" cy="190500"/>
    <xdr:sp>
      <xdr:nvSpPr>
        <xdr:cNvPr id="12" name="Text Box 32"/>
        <xdr:cNvSpPr txBox="1">
          <a:spLocks noChangeArrowheads="1"/>
        </xdr:cNvSpPr>
      </xdr:nvSpPr>
      <xdr:spPr>
        <a:xfrm>
          <a:off x="13477875" y="12506325"/>
          <a:ext cx="3219450" cy="1905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Tasa de egreso  promedio, según año de carrera</a:t>
          </a:r>
        </a:p>
      </xdr:txBody>
    </xdr:sp>
    <xdr:clientData/>
  </xdr:oneCellAnchor>
  <xdr:twoCellAnchor>
    <xdr:from>
      <xdr:col>0</xdr:col>
      <xdr:colOff>95250</xdr:colOff>
      <xdr:row>51</xdr:row>
      <xdr:rowOff>76200</xdr:rowOff>
    </xdr:from>
    <xdr:to>
      <xdr:col>4</xdr:col>
      <xdr:colOff>219075</xdr:colOff>
      <xdr:row>68</xdr:row>
      <xdr:rowOff>0</xdr:rowOff>
    </xdr:to>
    <xdr:graphicFrame>
      <xdr:nvGraphicFramePr>
        <xdr:cNvPr id="13" name="Gráfico 41"/>
        <xdr:cNvGraphicFramePr/>
      </xdr:nvGraphicFramePr>
      <xdr:xfrm>
        <a:off x="95250" y="12553950"/>
        <a:ext cx="4676775" cy="2762250"/>
      </xdr:xfrm>
      <a:graphic>
        <a:graphicData uri="http://schemas.openxmlformats.org/drawingml/2006/chart">
          <c:chart xmlns:c="http://schemas.openxmlformats.org/drawingml/2006/chart" r:id="rId3"/>
        </a:graphicData>
      </a:graphic>
    </xdr:graphicFrame>
    <xdr:clientData/>
  </xdr:twoCellAnchor>
  <xdr:oneCellAnchor>
    <xdr:from>
      <xdr:col>0</xdr:col>
      <xdr:colOff>866775</xdr:colOff>
      <xdr:row>49</xdr:row>
      <xdr:rowOff>104775</xdr:rowOff>
    </xdr:from>
    <xdr:ext cx="3524250" cy="190500"/>
    <xdr:sp>
      <xdr:nvSpPr>
        <xdr:cNvPr id="14" name="Text Box 42"/>
        <xdr:cNvSpPr txBox="1">
          <a:spLocks noChangeArrowheads="1"/>
        </xdr:cNvSpPr>
      </xdr:nvSpPr>
      <xdr:spPr>
        <a:xfrm>
          <a:off x="866775" y="12258675"/>
          <a:ext cx="3524250" cy="1905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Tasa de retención al segundo año de carrera, según cohorte</a:t>
          </a:r>
        </a:p>
      </xdr:txBody>
    </xdr:sp>
    <xdr:clientData/>
  </xdr:oneCellAnchor>
  <xdr:twoCellAnchor>
    <xdr:from>
      <xdr:col>12</xdr:col>
      <xdr:colOff>495300</xdr:colOff>
      <xdr:row>52</xdr:row>
      <xdr:rowOff>66675</xdr:rowOff>
    </xdr:from>
    <xdr:to>
      <xdr:col>18</xdr:col>
      <xdr:colOff>600075</xdr:colOff>
      <xdr:row>69</xdr:row>
      <xdr:rowOff>19050</xdr:rowOff>
    </xdr:to>
    <xdr:graphicFrame>
      <xdr:nvGraphicFramePr>
        <xdr:cNvPr id="15" name="Gráfico 43"/>
        <xdr:cNvGraphicFramePr/>
      </xdr:nvGraphicFramePr>
      <xdr:xfrm>
        <a:off x="12582525" y="12734925"/>
        <a:ext cx="5248275" cy="2762250"/>
      </xdr:xfrm>
      <a:graphic>
        <a:graphicData uri="http://schemas.openxmlformats.org/drawingml/2006/chart">
          <c:chart xmlns:c="http://schemas.openxmlformats.org/drawingml/2006/chart" r:id="rId4"/>
        </a:graphicData>
      </a:graphic>
    </xdr:graphicFrame>
    <xdr:clientData/>
  </xdr:twoCellAnchor>
  <xdr:twoCellAnchor>
    <xdr:from>
      <xdr:col>22</xdr:col>
      <xdr:colOff>1228725</xdr:colOff>
      <xdr:row>12</xdr:row>
      <xdr:rowOff>0</xdr:rowOff>
    </xdr:from>
    <xdr:to>
      <xdr:col>22</xdr:col>
      <xdr:colOff>1752600</xdr:colOff>
      <xdr:row>13</xdr:row>
      <xdr:rowOff>0</xdr:rowOff>
    </xdr:to>
    <xdr:sp>
      <xdr:nvSpPr>
        <xdr:cNvPr id="16" name="AutoShape 44"/>
        <xdr:cNvSpPr>
          <a:spLocks/>
        </xdr:cNvSpPr>
      </xdr:nvSpPr>
      <xdr:spPr>
        <a:xfrm>
          <a:off x="21707475" y="3457575"/>
          <a:ext cx="523875" cy="3238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390525</xdr:colOff>
      <xdr:row>11</xdr:row>
      <xdr:rowOff>57150</xdr:rowOff>
    </xdr:from>
    <xdr:to>
      <xdr:col>22</xdr:col>
      <xdr:colOff>723900</xdr:colOff>
      <xdr:row>12</xdr:row>
      <xdr:rowOff>47625</xdr:rowOff>
    </xdr:to>
    <xdr:sp>
      <xdr:nvSpPr>
        <xdr:cNvPr id="17" name="AutoShape 45"/>
        <xdr:cNvSpPr>
          <a:spLocks/>
        </xdr:cNvSpPr>
      </xdr:nvSpPr>
      <xdr:spPr>
        <a:xfrm>
          <a:off x="20869275" y="3209925"/>
          <a:ext cx="333375"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24</xdr:col>
      <xdr:colOff>409575</xdr:colOff>
      <xdr:row>51</xdr:row>
      <xdr:rowOff>28575</xdr:rowOff>
    </xdr:from>
    <xdr:ext cx="3295650" cy="190500"/>
    <xdr:sp>
      <xdr:nvSpPr>
        <xdr:cNvPr id="18" name="Text Box 46"/>
        <xdr:cNvSpPr txBox="1">
          <a:spLocks noChangeArrowheads="1"/>
        </xdr:cNvSpPr>
      </xdr:nvSpPr>
      <xdr:spPr>
        <a:xfrm>
          <a:off x="23498175" y="12506325"/>
          <a:ext cx="3295650" cy="1905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Tasa de titulación promedio, según año de carrera</a:t>
          </a:r>
        </a:p>
      </xdr:txBody>
    </xdr:sp>
    <xdr:clientData/>
  </xdr:oneCellAnchor>
  <xdr:twoCellAnchor>
    <xdr:from>
      <xdr:col>23</xdr:col>
      <xdr:colOff>495300</xdr:colOff>
      <xdr:row>52</xdr:row>
      <xdr:rowOff>66675</xdr:rowOff>
    </xdr:from>
    <xdr:to>
      <xdr:col>29</xdr:col>
      <xdr:colOff>600075</xdr:colOff>
      <xdr:row>69</xdr:row>
      <xdr:rowOff>19050</xdr:rowOff>
    </xdr:to>
    <xdr:graphicFrame>
      <xdr:nvGraphicFramePr>
        <xdr:cNvPr id="19" name="Gráfico 47"/>
        <xdr:cNvGraphicFramePr/>
      </xdr:nvGraphicFramePr>
      <xdr:xfrm>
        <a:off x="22755225" y="12734925"/>
        <a:ext cx="5076825" cy="27622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438150</xdr:colOff>
      <xdr:row>2</xdr:row>
      <xdr:rowOff>171450</xdr:rowOff>
    </xdr:from>
    <xdr:to>
      <xdr:col>0</xdr:col>
      <xdr:colOff>1343025</xdr:colOff>
      <xdr:row>4</xdr:row>
      <xdr:rowOff>628650</xdr:rowOff>
    </xdr:to>
    <xdr:pic>
      <xdr:nvPicPr>
        <xdr:cNvPr id="20" name="Picture 69" descr="logo_solo_cnaword"/>
        <xdr:cNvPicPr preferRelativeResize="1">
          <a:picLocks noChangeAspect="1"/>
        </xdr:cNvPicPr>
      </xdr:nvPicPr>
      <xdr:blipFill>
        <a:blip r:embed="rId6"/>
        <a:stretch>
          <a:fillRect/>
        </a:stretch>
      </xdr:blipFill>
      <xdr:spPr>
        <a:xfrm>
          <a:off x="438150" y="533400"/>
          <a:ext cx="904875" cy="819150"/>
        </a:xfrm>
        <a:prstGeom prst="rect">
          <a:avLst/>
        </a:prstGeom>
        <a:noFill/>
        <a:ln w="9525" cmpd="sng">
          <a:noFill/>
        </a:ln>
      </xdr:spPr>
    </xdr:pic>
    <xdr:clientData/>
  </xdr:twoCellAnchor>
  <xdr:twoCellAnchor editAs="oneCell">
    <xdr:from>
      <xdr:col>11</xdr:col>
      <xdr:colOff>419100</xdr:colOff>
      <xdr:row>2</xdr:row>
      <xdr:rowOff>171450</xdr:rowOff>
    </xdr:from>
    <xdr:to>
      <xdr:col>11</xdr:col>
      <xdr:colOff>1323975</xdr:colOff>
      <xdr:row>4</xdr:row>
      <xdr:rowOff>628650</xdr:rowOff>
    </xdr:to>
    <xdr:pic>
      <xdr:nvPicPr>
        <xdr:cNvPr id="21" name="Picture 70" descr="logo_solo_cnaword"/>
        <xdr:cNvPicPr preferRelativeResize="1">
          <a:picLocks noChangeAspect="1"/>
        </xdr:cNvPicPr>
      </xdr:nvPicPr>
      <xdr:blipFill>
        <a:blip r:embed="rId6"/>
        <a:stretch>
          <a:fillRect/>
        </a:stretch>
      </xdr:blipFill>
      <xdr:spPr>
        <a:xfrm>
          <a:off x="10725150" y="533400"/>
          <a:ext cx="904875" cy="819150"/>
        </a:xfrm>
        <a:prstGeom prst="rect">
          <a:avLst/>
        </a:prstGeom>
        <a:noFill/>
        <a:ln w="9525" cmpd="sng">
          <a:noFill/>
        </a:ln>
      </xdr:spPr>
    </xdr:pic>
    <xdr:clientData/>
  </xdr:twoCellAnchor>
  <xdr:twoCellAnchor>
    <xdr:from>
      <xdr:col>12</xdr:col>
      <xdr:colOff>28575</xdr:colOff>
      <xdr:row>3</xdr:row>
      <xdr:rowOff>0</xdr:rowOff>
    </xdr:from>
    <xdr:to>
      <xdr:col>16</xdr:col>
      <xdr:colOff>209550</xdr:colOff>
      <xdr:row>4</xdr:row>
      <xdr:rowOff>581025</xdr:rowOff>
    </xdr:to>
    <xdr:sp>
      <xdr:nvSpPr>
        <xdr:cNvPr id="22" name="Text Box 71"/>
        <xdr:cNvSpPr txBox="1">
          <a:spLocks noChangeArrowheads="1"/>
        </xdr:cNvSpPr>
      </xdr:nvSpPr>
      <xdr:spPr>
        <a:xfrm>
          <a:off x="12115800" y="542925"/>
          <a:ext cx="3667125" cy="762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editAs="oneCell">
    <xdr:from>
      <xdr:col>22</xdr:col>
      <xdr:colOff>438150</xdr:colOff>
      <xdr:row>2</xdr:row>
      <xdr:rowOff>171450</xdr:rowOff>
    </xdr:from>
    <xdr:to>
      <xdr:col>22</xdr:col>
      <xdr:colOff>1343025</xdr:colOff>
      <xdr:row>4</xdr:row>
      <xdr:rowOff>628650</xdr:rowOff>
    </xdr:to>
    <xdr:pic>
      <xdr:nvPicPr>
        <xdr:cNvPr id="23" name="Picture 72" descr="logo_solo_cnaword"/>
        <xdr:cNvPicPr preferRelativeResize="1">
          <a:picLocks noChangeAspect="1"/>
        </xdr:cNvPicPr>
      </xdr:nvPicPr>
      <xdr:blipFill>
        <a:blip r:embed="rId6"/>
        <a:stretch>
          <a:fillRect/>
        </a:stretch>
      </xdr:blipFill>
      <xdr:spPr>
        <a:xfrm>
          <a:off x="20916900" y="533400"/>
          <a:ext cx="904875" cy="819150"/>
        </a:xfrm>
        <a:prstGeom prst="rect">
          <a:avLst/>
        </a:prstGeom>
        <a:noFill/>
        <a:ln w="9525" cmpd="sng">
          <a:noFill/>
        </a:ln>
      </xdr:spPr>
    </xdr:pic>
    <xdr:clientData/>
  </xdr:twoCellAnchor>
  <xdr:twoCellAnchor>
    <xdr:from>
      <xdr:col>23</xdr:col>
      <xdr:colOff>47625</xdr:colOff>
      <xdr:row>3</xdr:row>
      <xdr:rowOff>0</xdr:rowOff>
    </xdr:from>
    <xdr:to>
      <xdr:col>27</xdr:col>
      <xdr:colOff>400050</xdr:colOff>
      <xdr:row>4</xdr:row>
      <xdr:rowOff>581025</xdr:rowOff>
    </xdr:to>
    <xdr:sp>
      <xdr:nvSpPr>
        <xdr:cNvPr id="24" name="Text Box 73"/>
        <xdr:cNvSpPr txBox="1">
          <a:spLocks noChangeArrowheads="1"/>
        </xdr:cNvSpPr>
      </xdr:nvSpPr>
      <xdr:spPr>
        <a:xfrm>
          <a:off x="22307550" y="542925"/>
          <a:ext cx="3667125" cy="762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33</xdr:row>
      <xdr:rowOff>57150</xdr:rowOff>
    </xdr:from>
    <xdr:to>
      <xdr:col>5</xdr:col>
      <xdr:colOff>600075</xdr:colOff>
      <xdr:row>49</xdr:row>
      <xdr:rowOff>38100</xdr:rowOff>
    </xdr:to>
    <xdr:graphicFrame>
      <xdr:nvGraphicFramePr>
        <xdr:cNvPr id="1" name="Gráfico 1"/>
        <xdr:cNvGraphicFramePr/>
      </xdr:nvGraphicFramePr>
      <xdr:xfrm>
        <a:off x="3152775" y="6762750"/>
        <a:ext cx="2724150" cy="2571750"/>
      </xdr:xfrm>
      <a:graphic>
        <a:graphicData uri="http://schemas.openxmlformats.org/drawingml/2006/chart">
          <c:chart xmlns:c="http://schemas.openxmlformats.org/drawingml/2006/chart" r:id="rId1"/>
        </a:graphicData>
      </a:graphic>
    </xdr:graphicFrame>
    <xdr:clientData/>
  </xdr:twoCellAnchor>
  <xdr:twoCellAnchor>
    <xdr:from>
      <xdr:col>0</xdr:col>
      <xdr:colOff>523875</xdr:colOff>
      <xdr:row>34</xdr:row>
      <xdr:rowOff>28575</xdr:rowOff>
    </xdr:from>
    <xdr:to>
      <xdr:col>2</xdr:col>
      <xdr:colOff>190500</xdr:colOff>
      <xdr:row>48</xdr:row>
      <xdr:rowOff>123825</xdr:rowOff>
    </xdr:to>
    <xdr:graphicFrame>
      <xdr:nvGraphicFramePr>
        <xdr:cNvPr id="2" name="Gráfico 2"/>
        <xdr:cNvGraphicFramePr/>
      </xdr:nvGraphicFramePr>
      <xdr:xfrm>
        <a:off x="523875" y="6896100"/>
        <a:ext cx="2581275" cy="2362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19</xdr:row>
      <xdr:rowOff>38100</xdr:rowOff>
    </xdr:from>
    <xdr:to>
      <xdr:col>2</xdr:col>
      <xdr:colOff>371475</xdr:colOff>
      <xdr:row>31</xdr:row>
      <xdr:rowOff>76200</xdr:rowOff>
    </xdr:to>
    <xdr:graphicFrame>
      <xdr:nvGraphicFramePr>
        <xdr:cNvPr id="3" name="Gráfico 3"/>
        <xdr:cNvGraphicFramePr/>
      </xdr:nvGraphicFramePr>
      <xdr:xfrm>
        <a:off x="581025" y="4476750"/>
        <a:ext cx="2705100" cy="1981200"/>
      </xdr:xfrm>
      <a:graphic>
        <a:graphicData uri="http://schemas.openxmlformats.org/drawingml/2006/chart">
          <c:chart xmlns:c="http://schemas.openxmlformats.org/drawingml/2006/chart" r:id="rId3"/>
        </a:graphicData>
      </a:graphic>
    </xdr:graphicFrame>
    <xdr:clientData/>
  </xdr:twoCellAnchor>
  <xdr:twoCellAnchor>
    <xdr:from>
      <xdr:col>2</xdr:col>
      <xdr:colOff>457200</xdr:colOff>
      <xdr:row>19</xdr:row>
      <xdr:rowOff>38100</xdr:rowOff>
    </xdr:from>
    <xdr:to>
      <xdr:col>5</xdr:col>
      <xdr:colOff>695325</xdr:colOff>
      <xdr:row>31</xdr:row>
      <xdr:rowOff>152400</xdr:rowOff>
    </xdr:to>
    <xdr:graphicFrame>
      <xdr:nvGraphicFramePr>
        <xdr:cNvPr id="4" name="Gráfico 5"/>
        <xdr:cNvGraphicFramePr/>
      </xdr:nvGraphicFramePr>
      <xdr:xfrm>
        <a:off x="3371850" y="4476750"/>
        <a:ext cx="2600325" cy="205740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82</xdr:row>
      <xdr:rowOff>114300</xdr:rowOff>
    </xdr:from>
    <xdr:to>
      <xdr:col>1</xdr:col>
      <xdr:colOff>2295525</xdr:colOff>
      <xdr:row>95</xdr:row>
      <xdr:rowOff>95250</xdr:rowOff>
    </xdr:to>
    <xdr:graphicFrame>
      <xdr:nvGraphicFramePr>
        <xdr:cNvPr id="5" name="Gráfico 8"/>
        <xdr:cNvGraphicFramePr/>
      </xdr:nvGraphicFramePr>
      <xdr:xfrm>
        <a:off x="114300" y="15220950"/>
        <a:ext cx="2762250" cy="2085975"/>
      </xdr:xfrm>
      <a:graphic>
        <a:graphicData uri="http://schemas.openxmlformats.org/drawingml/2006/chart">
          <c:chart xmlns:c="http://schemas.openxmlformats.org/drawingml/2006/chart" r:id="rId5"/>
        </a:graphicData>
      </a:graphic>
    </xdr:graphicFrame>
    <xdr:clientData/>
  </xdr:twoCellAnchor>
  <xdr:twoCellAnchor>
    <xdr:from>
      <xdr:col>0</xdr:col>
      <xdr:colOff>342900</xdr:colOff>
      <xdr:row>70</xdr:row>
      <xdr:rowOff>28575</xdr:rowOff>
    </xdr:from>
    <xdr:to>
      <xdr:col>2</xdr:col>
      <xdr:colOff>457200</xdr:colOff>
      <xdr:row>80</xdr:row>
      <xdr:rowOff>123825</xdr:rowOff>
    </xdr:to>
    <xdr:graphicFrame>
      <xdr:nvGraphicFramePr>
        <xdr:cNvPr id="6" name="Gráfico 9"/>
        <xdr:cNvGraphicFramePr/>
      </xdr:nvGraphicFramePr>
      <xdr:xfrm>
        <a:off x="342900" y="13192125"/>
        <a:ext cx="3028950" cy="1714500"/>
      </xdr:xfrm>
      <a:graphic>
        <a:graphicData uri="http://schemas.openxmlformats.org/drawingml/2006/chart">
          <c:chart xmlns:c="http://schemas.openxmlformats.org/drawingml/2006/chart" r:id="rId6"/>
        </a:graphicData>
      </a:graphic>
    </xdr:graphicFrame>
    <xdr:clientData/>
  </xdr:twoCellAnchor>
  <xdr:twoCellAnchor>
    <xdr:from>
      <xdr:col>2</xdr:col>
      <xdr:colOff>333375</xdr:colOff>
      <xdr:row>70</xdr:row>
      <xdr:rowOff>28575</xdr:rowOff>
    </xdr:from>
    <xdr:to>
      <xdr:col>5</xdr:col>
      <xdr:colOff>657225</xdr:colOff>
      <xdr:row>80</xdr:row>
      <xdr:rowOff>104775</xdr:rowOff>
    </xdr:to>
    <xdr:graphicFrame>
      <xdr:nvGraphicFramePr>
        <xdr:cNvPr id="7" name="Gráfico 11"/>
        <xdr:cNvGraphicFramePr/>
      </xdr:nvGraphicFramePr>
      <xdr:xfrm>
        <a:off x="3248025" y="13192125"/>
        <a:ext cx="2686050" cy="1695450"/>
      </xdr:xfrm>
      <a:graphic>
        <a:graphicData uri="http://schemas.openxmlformats.org/drawingml/2006/chart">
          <c:chart xmlns:c="http://schemas.openxmlformats.org/drawingml/2006/chart" r:id="rId7"/>
        </a:graphicData>
      </a:graphic>
    </xdr:graphicFrame>
    <xdr:clientData/>
  </xdr:twoCellAnchor>
  <xdr:twoCellAnchor>
    <xdr:from>
      <xdr:col>2</xdr:col>
      <xdr:colOff>228600</xdr:colOff>
      <xdr:row>82</xdr:row>
      <xdr:rowOff>104775</xdr:rowOff>
    </xdr:from>
    <xdr:to>
      <xdr:col>5</xdr:col>
      <xdr:colOff>419100</xdr:colOff>
      <xdr:row>94</xdr:row>
      <xdr:rowOff>38100</xdr:rowOff>
    </xdr:to>
    <xdr:graphicFrame>
      <xdr:nvGraphicFramePr>
        <xdr:cNvPr id="8" name="Gráfico 12"/>
        <xdr:cNvGraphicFramePr/>
      </xdr:nvGraphicFramePr>
      <xdr:xfrm>
        <a:off x="3143250" y="15211425"/>
        <a:ext cx="2552700" cy="1876425"/>
      </xdr:xfrm>
      <a:graphic>
        <a:graphicData uri="http://schemas.openxmlformats.org/drawingml/2006/chart">
          <c:chart xmlns:c="http://schemas.openxmlformats.org/drawingml/2006/chart" r:id="rId8"/>
        </a:graphicData>
      </a:graphic>
    </xdr:graphicFrame>
    <xdr:clientData/>
  </xdr:twoCellAnchor>
  <xdr:twoCellAnchor>
    <xdr:from>
      <xdr:col>0</xdr:col>
      <xdr:colOff>381000</xdr:colOff>
      <xdr:row>111</xdr:row>
      <xdr:rowOff>200025</xdr:rowOff>
    </xdr:from>
    <xdr:to>
      <xdr:col>2</xdr:col>
      <xdr:colOff>38100</xdr:colOff>
      <xdr:row>122</xdr:row>
      <xdr:rowOff>114300</xdr:rowOff>
    </xdr:to>
    <xdr:graphicFrame>
      <xdr:nvGraphicFramePr>
        <xdr:cNvPr id="9" name="Gráfico 13"/>
        <xdr:cNvGraphicFramePr/>
      </xdr:nvGraphicFramePr>
      <xdr:xfrm>
        <a:off x="381000" y="21116925"/>
        <a:ext cx="2571750" cy="1857375"/>
      </xdr:xfrm>
      <a:graphic>
        <a:graphicData uri="http://schemas.openxmlformats.org/drawingml/2006/chart">
          <c:chart xmlns:c="http://schemas.openxmlformats.org/drawingml/2006/chart" r:id="rId9"/>
        </a:graphicData>
      </a:graphic>
    </xdr:graphicFrame>
    <xdr:clientData/>
  </xdr:twoCellAnchor>
  <xdr:twoCellAnchor>
    <xdr:from>
      <xdr:col>2</xdr:col>
      <xdr:colOff>228600</xdr:colOff>
      <xdr:row>111</xdr:row>
      <xdr:rowOff>276225</xdr:rowOff>
    </xdr:from>
    <xdr:to>
      <xdr:col>5</xdr:col>
      <xdr:colOff>438150</xdr:colOff>
      <xdr:row>123</xdr:row>
      <xdr:rowOff>28575</xdr:rowOff>
    </xdr:to>
    <xdr:graphicFrame>
      <xdr:nvGraphicFramePr>
        <xdr:cNvPr id="10" name="Gráfico 14"/>
        <xdr:cNvGraphicFramePr/>
      </xdr:nvGraphicFramePr>
      <xdr:xfrm>
        <a:off x="3143250" y="21193125"/>
        <a:ext cx="2571750" cy="1857375"/>
      </xdr:xfrm>
      <a:graphic>
        <a:graphicData uri="http://schemas.openxmlformats.org/drawingml/2006/chart">
          <c:chart xmlns:c="http://schemas.openxmlformats.org/drawingml/2006/chart" r:id="rId10"/>
        </a:graphicData>
      </a:graphic>
    </xdr:graphicFrame>
    <xdr:clientData/>
  </xdr:twoCellAnchor>
  <xdr:oneCellAnchor>
    <xdr:from>
      <xdr:col>1</xdr:col>
      <xdr:colOff>38100</xdr:colOff>
      <xdr:row>124</xdr:row>
      <xdr:rowOff>19050</xdr:rowOff>
    </xdr:from>
    <xdr:ext cx="2114550" cy="571500"/>
    <xdr:sp>
      <xdr:nvSpPr>
        <xdr:cNvPr id="11" name="Text Box 18"/>
        <xdr:cNvSpPr txBox="1">
          <a:spLocks noChangeArrowheads="1"/>
        </xdr:cNvSpPr>
      </xdr:nvSpPr>
      <xdr:spPr>
        <a:xfrm>
          <a:off x="619125" y="23202900"/>
          <a:ext cx="2114550" cy="571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a:t>
          </a:r>
          <a:r>
            <a:rPr lang="en-US" cap="none" sz="900" b="1" i="0" u="none" baseline="0">
              <a:solidFill>
                <a:srgbClr val="000000"/>
              </a:solidFill>
              <a:latin typeface="Arial"/>
              <a:ea typeface="Arial"/>
              <a:cs typeface="Arial"/>
            </a:rPr>
            <a:t>omposión de alumnos de primer año, según establecimiento de proveniencia</a:t>
          </a:r>
          <a:r>
            <a:rPr lang="en-US" cap="none" sz="1000" b="1" i="0" u="none" baseline="0">
              <a:solidFill>
                <a:srgbClr val="000000"/>
              </a:solidFill>
              <a:latin typeface="Arial"/>
              <a:ea typeface="Arial"/>
              <a:cs typeface="Arial"/>
            </a:rPr>
            <a:t>
</a:t>
          </a:r>
        </a:p>
      </xdr:txBody>
    </xdr:sp>
    <xdr:clientData/>
  </xdr:oneCellAnchor>
  <xdr:oneCellAnchor>
    <xdr:from>
      <xdr:col>1</xdr:col>
      <xdr:colOff>228600</xdr:colOff>
      <xdr:row>110</xdr:row>
      <xdr:rowOff>47625</xdr:rowOff>
    </xdr:from>
    <xdr:ext cx="1685925" cy="485775"/>
    <xdr:sp>
      <xdr:nvSpPr>
        <xdr:cNvPr id="12" name="Text Box 19"/>
        <xdr:cNvSpPr txBox="1">
          <a:spLocks noChangeArrowheads="1"/>
        </xdr:cNvSpPr>
      </xdr:nvSpPr>
      <xdr:spPr>
        <a:xfrm>
          <a:off x="809625" y="20640675"/>
          <a:ext cx="1685925"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Porcentaje de alumnos extranjeros en primer año</a:t>
          </a:r>
        </a:p>
      </xdr:txBody>
    </xdr:sp>
    <xdr:clientData/>
  </xdr:oneCellAnchor>
  <xdr:oneCellAnchor>
    <xdr:from>
      <xdr:col>2</xdr:col>
      <xdr:colOff>371475</xdr:colOff>
      <xdr:row>110</xdr:row>
      <xdr:rowOff>0</xdr:rowOff>
    </xdr:from>
    <xdr:ext cx="1990725" cy="495300"/>
    <xdr:sp>
      <xdr:nvSpPr>
        <xdr:cNvPr id="13" name="Text Box 20"/>
        <xdr:cNvSpPr txBox="1">
          <a:spLocks noChangeArrowheads="1"/>
        </xdr:cNvSpPr>
      </xdr:nvSpPr>
      <xdr:spPr>
        <a:xfrm>
          <a:off x="3286125" y="20593050"/>
          <a:ext cx="1990725" cy="49530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Porcentaje de alumnos, de primer año, de fuera de la región donde se dicta la carrera</a:t>
          </a:r>
        </a:p>
      </xdr:txBody>
    </xdr:sp>
    <xdr:clientData/>
  </xdr:oneCellAnchor>
  <xdr:oneCellAnchor>
    <xdr:from>
      <xdr:col>3</xdr:col>
      <xdr:colOff>419100</xdr:colOff>
      <xdr:row>124</xdr:row>
      <xdr:rowOff>76200</xdr:rowOff>
    </xdr:from>
    <xdr:ext cx="1724025" cy="466725"/>
    <xdr:sp>
      <xdr:nvSpPr>
        <xdr:cNvPr id="14" name="Text Box 23"/>
        <xdr:cNvSpPr txBox="1">
          <a:spLocks noChangeArrowheads="1"/>
        </xdr:cNvSpPr>
      </xdr:nvSpPr>
      <xdr:spPr>
        <a:xfrm>
          <a:off x="4171950" y="23260050"/>
          <a:ext cx="1724025" cy="466725"/>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Composición de alumnos de primer año, según  tramo de edad</a:t>
          </a:r>
        </a:p>
      </xdr:txBody>
    </xdr:sp>
    <xdr:clientData/>
  </xdr:oneCellAnchor>
  <xdr:twoCellAnchor>
    <xdr:from>
      <xdr:col>0</xdr:col>
      <xdr:colOff>400050</xdr:colOff>
      <xdr:row>159</xdr:row>
      <xdr:rowOff>38100</xdr:rowOff>
    </xdr:from>
    <xdr:to>
      <xdr:col>2</xdr:col>
      <xdr:colOff>47625</xdr:colOff>
      <xdr:row>171</xdr:row>
      <xdr:rowOff>142875</xdr:rowOff>
    </xdr:to>
    <xdr:graphicFrame>
      <xdr:nvGraphicFramePr>
        <xdr:cNvPr id="15" name="Gráfico 28"/>
        <xdr:cNvGraphicFramePr/>
      </xdr:nvGraphicFramePr>
      <xdr:xfrm>
        <a:off x="400050" y="29537025"/>
        <a:ext cx="2562225" cy="2276475"/>
      </xdr:xfrm>
      <a:graphic>
        <a:graphicData uri="http://schemas.openxmlformats.org/drawingml/2006/chart">
          <c:chart xmlns:c="http://schemas.openxmlformats.org/drawingml/2006/chart" r:id="rId11"/>
        </a:graphicData>
      </a:graphic>
    </xdr:graphicFrame>
    <xdr:clientData/>
  </xdr:twoCellAnchor>
  <xdr:twoCellAnchor>
    <xdr:from>
      <xdr:col>2</xdr:col>
      <xdr:colOff>276225</xdr:colOff>
      <xdr:row>159</xdr:row>
      <xdr:rowOff>123825</xdr:rowOff>
    </xdr:from>
    <xdr:to>
      <xdr:col>5</xdr:col>
      <xdr:colOff>695325</xdr:colOff>
      <xdr:row>171</xdr:row>
      <xdr:rowOff>142875</xdr:rowOff>
    </xdr:to>
    <xdr:graphicFrame>
      <xdr:nvGraphicFramePr>
        <xdr:cNvPr id="16" name="Gráfico 30"/>
        <xdr:cNvGraphicFramePr/>
      </xdr:nvGraphicFramePr>
      <xdr:xfrm>
        <a:off x="3190875" y="29622750"/>
        <a:ext cx="2781300" cy="2190750"/>
      </xdr:xfrm>
      <a:graphic>
        <a:graphicData uri="http://schemas.openxmlformats.org/drawingml/2006/chart">
          <c:chart xmlns:c="http://schemas.openxmlformats.org/drawingml/2006/chart" r:id="rId12"/>
        </a:graphicData>
      </a:graphic>
    </xdr:graphicFrame>
    <xdr:clientData/>
  </xdr:twoCellAnchor>
  <xdr:twoCellAnchor>
    <xdr:from>
      <xdr:col>1</xdr:col>
      <xdr:colOff>1085850</xdr:colOff>
      <xdr:row>174</xdr:row>
      <xdr:rowOff>114300</xdr:rowOff>
    </xdr:from>
    <xdr:to>
      <xdr:col>4</xdr:col>
      <xdr:colOff>76200</xdr:colOff>
      <xdr:row>186</xdr:row>
      <xdr:rowOff>142875</xdr:rowOff>
    </xdr:to>
    <xdr:graphicFrame>
      <xdr:nvGraphicFramePr>
        <xdr:cNvPr id="17" name="Gráfico 32"/>
        <xdr:cNvGraphicFramePr/>
      </xdr:nvGraphicFramePr>
      <xdr:xfrm>
        <a:off x="1666875" y="32270700"/>
        <a:ext cx="2924175" cy="1971675"/>
      </xdr:xfrm>
      <a:graphic>
        <a:graphicData uri="http://schemas.openxmlformats.org/drawingml/2006/chart">
          <c:chart xmlns:c="http://schemas.openxmlformats.org/drawingml/2006/chart" r:id="rId13"/>
        </a:graphicData>
      </a:graphic>
    </xdr:graphicFrame>
    <xdr:clientData/>
  </xdr:twoCellAnchor>
  <xdr:twoCellAnchor>
    <xdr:from>
      <xdr:col>1</xdr:col>
      <xdr:colOff>1266825</xdr:colOff>
      <xdr:row>243</xdr:row>
      <xdr:rowOff>28575</xdr:rowOff>
    </xdr:from>
    <xdr:to>
      <xdr:col>6</xdr:col>
      <xdr:colOff>38100</xdr:colOff>
      <xdr:row>257</xdr:row>
      <xdr:rowOff>19050</xdr:rowOff>
    </xdr:to>
    <xdr:graphicFrame>
      <xdr:nvGraphicFramePr>
        <xdr:cNvPr id="18" name="Gráfico 36"/>
        <xdr:cNvGraphicFramePr/>
      </xdr:nvGraphicFramePr>
      <xdr:xfrm>
        <a:off x="1847850" y="45262800"/>
        <a:ext cx="4419600" cy="2562225"/>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260</xdr:row>
      <xdr:rowOff>95250</xdr:rowOff>
    </xdr:from>
    <xdr:to>
      <xdr:col>2</xdr:col>
      <xdr:colOff>352425</xdr:colOff>
      <xdr:row>272</xdr:row>
      <xdr:rowOff>19050</xdr:rowOff>
    </xdr:to>
    <xdr:graphicFrame>
      <xdr:nvGraphicFramePr>
        <xdr:cNvPr id="19" name="Gráfico 38"/>
        <xdr:cNvGraphicFramePr/>
      </xdr:nvGraphicFramePr>
      <xdr:xfrm>
        <a:off x="590550" y="48387000"/>
        <a:ext cx="2676525" cy="1866900"/>
      </xdr:xfrm>
      <a:graphic>
        <a:graphicData uri="http://schemas.openxmlformats.org/drawingml/2006/chart">
          <c:chart xmlns:c="http://schemas.openxmlformats.org/drawingml/2006/chart" r:id="rId15"/>
        </a:graphicData>
      </a:graphic>
    </xdr:graphicFrame>
    <xdr:clientData/>
  </xdr:twoCellAnchor>
  <xdr:twoCellAnchor>
    <xdr:from>
      <xdr:col>2</xdr:col>
      <xdr:colOff>609600</xdr:colOff>
      <xdr:row>260</xdr:row>
      <xdr:rowOff>123825</xdr:rowOff>
    </xdr:from>
    <xdr:to>
      <xdr:col>5</xdr:col>
      <xdr:colOff>771525</xdr:colOff>
      <xdr:row>272</xdr:row>
      <xdr:rowOff>19050</xdr:rowOff>
    </xdr:to>
    <xdr:graphicFrame>
      <xdr:nvGraphicFramePr>
        <xdr:cNvPr id="20" name="Gráfico 40"/>
        <xdr:cNvGraphicFramePr/>
      </xdr:nvGraphicFramePr>
      <xdr:xfrm>
        <a:off x="3524250" y="48415575"/>
        <a:ext cx="2524125" cy="1838325"/>
      </xdr:xfrm>
      <a:graphic>
        <a:graphicData uri="http://schemas.openxmlformats.org/drawingml/2006/chart">
          <c:chart xmlns:c="http://schemas.openxmlformats.org/drawingml/2006/chart" r:id="rId16"/>
        </a:graphicData>
      </a:graphic>
    </xdr:graphicFrame>
    <xdr:clientData/>
  </xdr:twoCellAnchor>
  <xdr:twoCellAnchor>
    <xdr:from>
      <xdr:col>1</xdr:col>
      <xdr:colOff>1343025</xdr:colOff>
      <xdr:row>280</xdr:row>
      <xdr:rowOff>57150</xdr:rowOff>
    </xdr:from>
    <xdr:to>
      <xdr:col>4</xdr:col>
      <xdr:colOff>561975</xdr:colOff>
      <xdr:row>293</xdr:row>
      <xdr:rowOff>142875</xdr:rowOff>
    </xdr:to>
    <xdr:graphicFrame>
      <xdr:nvGraphicFramePr>
        <xdr:cNvPr id="21" name="Gráfico 42"/>
        <xdr:cNvGraphicFramePr/>
      </xdr:nvGraphicFramePr>
      <xdr:xfrm>
        <a:off x="1924050" y="51587400"/>
        <a:ext cx="3152775" cy="2190750"/>
      </xdr:xfrm>
      <a:graphic>
        <a:graphicData uri="http://schemas.openxmlformats.org/drawingml/2006/chart">
          <c:chart xmlns:c="http://schemas.openxmlformats.org/drawingml/2006/chart" r:id="rId17"/>
        </a:graphicData>
      </a:graphic>
    </xdr:graphicFrame>
    <xdr:clientData/>
  </xdr:twoCellAnchor>
  <xdr:twoCellAnchor>
    <xdr:from>
      <xdr:col>1</xdr:col>
      <xdr:colOff>742950</xdr:colOff>
      <xdr:row>297</xdr:row>
      <xdr:rowOff>85725</xdr:rowOff>
    </xdr:from>
    <xdr:to>
      <xdr:col>5</xdr:col>
      <xdr:colOff>180975</xdr:colOff>
      <xdr:row>314</xdr:row>
      <xdr:rowOff>142875</xdr:rowOff>
    </xdr:to>
    <xdr:graphicFrame>
      <xdr:nvGraphicFramePr>
        <xdr:cNvPr id="22" name="Gráfico 44"/>
        <xdr:cNvGraphicFramePr/>
      </xdr:nvGraphicFramePr>
      <xdr:xfrm>
        <a:off x="1323975" y="54368700"/>
        <a:ext cx="4133850" cy="2809875"/>
      </xdr:xfrm>
      <a:graphic>
        <a:graphicData uri="http://schemas.openxmlformats.org/drawingml/2006/chart">
          <c:chart xmlns:c="http://schemas.openxmlformats.org/drawingml/2006/chart" r:id="rId18"/>
        </a:graphicData>
      </a:graphic>
    </xdr:graphicFrame>
    <xdr:clientData/>
  </xdr:twoCellAnchor>
  <xdr:twoCellAnchor>
    <xdr:from>
      <xdr:col>0</xdr:col>
      <xdr:colOff>104775</xdr:colOff>
      <xdr:row>332</xdr:row>
      <xdr:rowOff>0</xdr:rowOff>
    </xdr:from>
    <xdr:to>
      <xdr:col>2</xdr:col>
      <xdr:colOff>190500</xdr:colOff>
      <xdr:row>350</xdr:row>
      <xdr:rowOff>47625</xdr:rowOff>
    </xdr:to>
    <xdr:graphicFrame>
      <xdr:nvGraphicFramePr>
        <xdr:cNvPr id="23" name="Gráfico 48"/>
        <xdr:cNvGraphicFramePr/>
      </xdr:nvGraphicFramePr>
      <xdr:xfrm>
        <a:off x="104775" y="60293250"/>
        <a:ext cx="3000375" cy="3819525"/>
      </xdr:xfrm>
      <a:graphic>
        <a:graphicData uri="http://schemas.openxmlformats.org/drawingml/2006/chart">
          <c:chart xmlns:c="http://schemas.openxmlformats.org/drawingml/2006/chart" r:id="rId19"/>
        </a:graphicData>
      </a:graphic>
    </xdr:graphicFrame>
    <xdr:clientData/>
  </xdr:twoCellAnchor>
  <xdr:oneCellAnchor>
    <xdr:from>
      <xdr:col>1</xdr:col>
      <xdr:colOff>142875</xdr:colOff>
      <xdr:row>330</xdr:row>
      <xdr:rowOff>104775</xdr:rowOff>
    </xdr:from>
    <xdr:ext cx="2286000" cy="352425"/>
    <xdr:sp>
      <xdr:nvSpPr>
        <xdr:cNvPr id="24" name="Text Box 49"/>
        <xdr:cNvSpPr txBox="1">
          <a:spLocks noChangeArrowheads="1"/>
        </xdr:cNvSpPr>
      </xdr:nvSpPr>
      <xdr:spPr>
        <a:xfrm>
          <a:off x="723900" y="60074175"/>
          <a:ext cx="2286000" cy="3524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Distribución de docentes según grados académico</a:t>
          </a:r>
        </a:p>
      </xdr:txBody>
    </xdr:sp>
    <xdr:clientData/>
  </xdr:oneCellAnchor>
  <xdr:twoCellAnchor>
    <xdr:from>
      <xdr:col>2</xdr:col>
      <xdr:colOff>600075</xdr:colOff>
      <xdr:row>332</xdr:row>
      <xdr:rowOff>142875</xdr:rowOff>
    </xdr:from>
    <xdr:to>
      <xdr:col>5</xdr:col>
      <xdr:colOff>809625</xdr:colOff>
      <xdr:row>347</xdr:row>
      <xdr:rowOff>28575</xdr:rowOff>
    </xdr:to>
    <xdr:graphicFrame>
      <xdr:nvGraphicFramePr>
        <xdr:cNvPr id="25" name="Gráfico 50"/>
        <xdr:cNvGraphicFramePr/>
      </xdr:nvGraphicFramePr>
      <xdr:xfrm>
        <a:off x="3514725" y="60436125"/>
        <a:ext cx="2571750" cy="2628900"/>
      </xdr:xfrm>
      <a:graphic>
        <a:graphicData uri="http://schemas.openxmlformats.org/drawingml/2006/chart">
          <c:chart xmlns:c="http://schemas.openxmlformats.org/drawingml/2006/chart" r:id="rId20"/>
        </a:graphicData>
      </a:graphic>
    </xdr:graphicFrame>
    <xdr:clientData/>
  </xdr:twoCellAnchor>
  <xdr:oneCellAnchor>
    <xdr:from>
      <xdr:col>3</xdr:col>
      <xdr:colOff>133350</xdr:colOff>
      <xdr:row>330</xdr:row>
      <xdr:rowOff>47625</xdr:rowOff>
    </xdr:from>
    <xdr:ext cx="2162175" cy="342900"/>
    <xdr:sp>
      <xdr:nvSpPr>
        <xdr:cNvPr id="26" name="Text Box 51"/>
        <xdr:cNvSpPr txBox="1">
          <a:spLocks noChangeArrowheads="1"/>
        </xdr:cNvSpPr>
      </xdr:nvSpPr>
      <xdr:spPr>
        <a:xfrm>
          <a:off x="3886200" y="60017025"/>
          <a:ext cx="2162175" cy="3429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los JCE con grado de doctos o magister</a:t>
          </a:r>
          <a:r>
            <a:rPr lang="en-US" cap="none" sz="1000" b="0" i="0" u="none" baseline="0">
              <a:solidFill>
                <a:srgbClr val="000000"/>
              </a:solidFill>
              <a:latin typeface="Arial"/>
              <a:ea typeface="Arial"/>
              <a:cs typeface="Arial"/>
            </a:rPr>
            <a:t>
</a:t>
          </a:r>
        </a:p>
      </xdr:txBody>
    </xdr:sp>
    <xdr:clientData/>
  </xdr:oneCellAnchor>
  <xdr:twoCellAnchor>
    <xdr:from>
      <xdr:col>0</xdr:col>
      <xdr:colOff>342900</xdr:colOff>
      <xdr:row>350</xdr:row>
      <xdr:rowOff>419100</xdr:rowOff>
    </xdr:from>
    <xdr:to>
      <xdr:col>2</xdr:col>
      <xdr:colOff>276225</xdr:colOff>
      <xdr:row>363</xdr:row>
      <xdr:rowOff>85725</xdr:rowOff>
    </xdr:to>
    <xdr:graphicFrame>
      <xdr:nvGraphicFramePr>
        <xdr:cNvPr id="27" name="Gráfico 52"/>
        <xdr:cNvGraphicFramePr/>
      </xdr:nvGraphicFramePr>
      <xdr:xfrm>
        <a:off x="342900" y="64484250"/>
        <a:ext cx="2847975" cy="2047875"/>
      </xdr:xfrm>
      <a:graphic>
        <a:graphicData uri="http://schemas.openxmlformats.org/drawingml/2006/chart">
          <c:chart xmlns:c="http://schemas.openxmlformats.org/drawingml/2006/chart" r:id="rId21"/>
        </a:graphicData>
      </a:graphic>
    </xdr:graphicFrame>
    <xdr:clientData/>
  </xdr:twoCellAnchor>
  <xdr:oneCellAnchor>
    <xdr:from>
      <xdr:col>1</xdr:col>
      <xdr:colOff>161925</xdr:colOff>
      <xdr:row>350</xdr:row>
      <xdr:rowOff>66675</xdr:rowOff>
    </xdr:from>
    <xdr:ext cx="2657475" cy="371475"/>
    <xdr:sp>
      <xdr:nvSpPr>
        <xdr:cNvPr id="28" name="Text Box 53"/>
        <xdr:cNvSpPr txBox="1">
          <a:spLocks noChangeArrowheads="1"/>
        </xdr:cNvSpPr>
      </xdr:nvSpPr>
      <xdr:spPr>
        <a:xfrm>
          <a:off x="742950" y="64131825"/>
          <a:ext cx="2657475" cy="3714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Número de alumnos por docente con grado de doctor o magister</a:t>
          </a:r>
        </a:p>
      </xdr:txBody>
    </xdr:sp>
    <xdr:clientData/>
  </xdr:oneCellAnchor>
  <xdr:twoCellAnchor>
    <xdr:from>
      <xdr:col>2</xdr:col>
      <xdr:colOff>409575</xdr:colOff>
      <xdr:row>351</xdr:row>
      <xdr:rowOff>76200</xdr:rowOff>
    </xdr:from>
    <xdr:to>
      <xdr:col>6</xdr:col>
      <xdr:colOff>9525</xdr:colOff>
      <xdr:row>363</xdr:row>
      <xdr:rowOff>38100</xdr:rowOff>
    </xdr:to>
    <xdr:graphicFrame>
      <xdr:nvGraphicFramePr>
        <xdr:cNvPr id="29" name="Gráfico 54"/>
        <xdr:cNvGraphicFramePr/>
      </xdr:nvGraphicFramePr>
      <xdr:xfrm>
        <a:off x="3324225" y="64579500"/>
        <a:ext cx="2914650" cy="1905000"/>
      </xdr:xfrm>
      <a:graphic>
        <a:graphicData uri="http://schemas.openxmlformats.org/drawingml/2006/chart">
          <c:chart xmlns:c="http://schemas.openxmlformats.org/drawingml/2006/chart" r:id="rId22"/>
        </a:graphicData>
      </a:graphic>
    </xdr:graphicFrame>
    <xdr:clientData/>
  </xdr:twoCellAnchor>
  <xdr:oneCellAnchor>
    <xdr:from>
      <xdr:col>3</xdr:col>
      <xdr:colOff>209550</xdr:colOff>
      <xdr:row>349</xdr:row>
      <xdr:rowOff>333375</xdr:rowOff>
    </xdr:from>
    <xdr:ext cx="2047875" cy="504825"/>
    <xdr:sp>
      <xdr:nvSpPr>
        <xdr:cNvPr id="30" name="Text Box 55"/>
        <xdr:cNvSpPr txBox="1">
          <a:spLocks noChangeArrowheads="1"/>
        </xdr:cNvSpPr>
      </xdr:nvSpPr>
      <xdr:spPr>
        <a:xfrm>
          <a:off x="3962400" y="64055625"/>
          <a:ext cx="2047875" cy="5048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Porcentaje de las horas totales de docentes con grado de doctor o magister</a:t>
          </a:r>
        </a:p>
      </xdr:txBody>
    </xdr:sp>
    <xdr:clientData/>
  </xdr:oneCellAnchor>
  <xdr:twoCellAnchor>
    <xdr:from>
      <xdr:col>0</xdr:col>
      <xdr:colOff>219075</xdr:colOff>
      <xdr:row>380</xdr:row>
      <xdr:rowOff>0</xdr:rowOff>
    </xdr:from>
    <xdr:to>
      <xdr:col>2</xdr:col>
      <xdr:colOff>38100</xdr:colOff>
      <xdr:row>392</xdr:row>
      <xdr:rowOff>76200</xdr:rowOff>
    </xdr:to>
    <xdr:graphicFrame>
      <xdr:nvGraphicFramePr>
        <xdr:cNvPr id="31" name="Gráfico 56"/>
        <xdr:cNvGraphicFramePr/>
      </xdr:nvGraphicFramePr>
      <xdr:xfrm>
        <a:off x="219075" y="69865875"/>
        <a:ext cx="2733675" cy="2019300"/>
      </xdr:xfrm>
      <a:graphic>
        <a:graphicData uri="http://schemas.openxmlformats.org/drawingml/2006/chart">
          <c:chart xmlns:c="http://schemas.openxmlformats.org/drawingml/2006/chart" r:id="rId23"/>
        </a:graphicData>
      </a:graphic>
    </xdr:graphicFrame>
    <xdr:clientData/>
  </xdr:twoCellAnchor>
  <xdr:oneCellAnchor>
    <xdr:from>
      <xdr:col>0</xdr:col>
      <xdr:colOff>542925</xdr:colOff>
      <xdr:row>376</xdr:row>
      <xdr:rowOff>152400</xdr:rowOff>
    </xdr:from>
    <xdr:ext cx="2247900" cy="514350"/>
    <xdr:sp>
      <xdr:nvSpPr>
        <xdr:cNvPr id="32" name="Text Box 57"/>
        <xdr:cNvSpPr txBox="1">
          <a:spLocks noChangeArrowheads="1"/>
        </xdr:cNvSpPr>
      </xdr:nvSpPr>
      <xdr:spPr>
        <a:xfrm>
          <a:off x="542925" y="69370575"/>
          <a:ext cx="2247900" cy="5143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docentes primera jerarquía titulares del total de docentes</a:t>
          </a:r>
        </a:p>
      </xdr:txBody>
    </xdr:sp>
    <xdr:clientData/>
  </xdr:oneCellAnchor>
  <xdr:twoCellAnchor>
    <xdr:from>
      <xdr:col>2</xdr:col>
      <xdr:colOff>533400</xdr:colOff>
      <xdr:row>380</xdr:row>
      <xdr:rowOff>76200</xdr:rowOff>
    </xdr:from>
    <xdr:to>
      <xdr:col>5</xdr:col>
      <xdr:colOff>885825</xdr:colOff>
      <xdr:row>392</xdr:row>
      <xdr:rowOff>142875</xdr:rowOff>
    </xdr:to>
    <xdr:graphicFrame>
      <xdr:nvGraphicFramePr>
        <xdr:cNvPr id="33" name="Gráfico 58"/>
        <xdr:cNvGraphicFramePr/>
      </xdr:nvGraphicFramePr>
      <xdr:xfrm>
        <a:off x="3448050" y="69942075"/>
        <a:ext cx="2714625" cy="2009775"/>
      </xdr:xfrm>
      <a:graphic>
        <a:graphicData uri="http://schemas.openxmlformats.org/drawingml/2006/chart">
          <c:chart xmlns:c="http://schemas.openxmlformats.org/drawingml/2006/chart" r:id="rId24"/>
        </a:graphicData>
      </a:graphic>
    </xdr:graphicFrame>
    <xdr:clientData/>
  </xdr:twoCellAnchor>
  <xdr:oneCellAnchor>
    <xdr:from>
      <xdr:col>2</xdr:col>
      <xdr:colOff>790575</xdr:colOff>
      <xdr:row>377</xdr:row>
      <xdr:rowOff>9525</xdr:rowOff>
    </xdr:from>
    <xdr:ext cx="2495550" cy="495300"/>
    <xdr:sp>
      <xdr:nvSpPr>
        <xdr:cNvPr id="34" name="Text Box 59"/>
        <xdr:cNvSpPr txBox="1">
          <a:spLocks noChangeArrowheads="1"/>
        </xdr:cNvSpPr>
      </xdr:nvSpPr>
      <xdr:spPr>
        <a:xfrm>
          <a:off x="3705225" y="69389625"/>
          <a:ext cx="2495550" cy="4953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 con grado de doctor o magister, en la primera jerarquia.</a:t>
          </a:r>
        </a:p>
      </xdr:txBody>
    </xdr:sp>
    <xdr:clientData/>
  </xdr:oneCellAnchor>
  <xdr:twoCellAnchor>
    <xdr:from>
      <xdr:col>0</xdr:col>
      <xdr:colOff>114300</xdr:colOff>
      <xdr:row>397</xdr:row>
      <xdr:rowOff>9525</xdr:rowOff>
    </xdr:from>
    <xdr:to>
      <xdr:col>2</xdr:col>
      <xdr:colOff>76200</xdr:colOff>
      <xdr:row>411</xdr:row>
      <xdr:rowOff>142875</xdr:rowOff>
    </xdr:to>
    <xdr:graphicFrame>
      <xdr:nvGraphicFramePr>
        <xdr:cNvPr id="35" name="Gráfico 61"/>
        <xdr:cNvGraphicFramePr/>
      </xdr:nvGraphicFramePr>
      <xdr:xfrm>
        <a:off x="114300" y="73266300"/>
        <a:ext cx="2876550" cy="2400300"/>
      </xdr:xfrm>
      <a:graphic>
        <a:graphicData uri="http://schemas.openxmlformats.org/drawingml/2006/chart">
          <c:chart xmlns:c="http://schemas.openxmlformats.org/drawingml/2006/chart" r:id="rId25"/>
        </a:graphicData>
      </a:graphic>
    </xdr:graphicFrame>
    <xdr:clientData/>
  </xdr:twoCellAnchor>
  <xdr:oneCellAnchor>
    <xdr:from>
      <xdr:col>1</xdr:col>
      <xdr:colOff>161925</xdr:colOff>
      <xdr:row>394</xdr:row>
      <xdr:rowOff>161925</xdr:rowOff>
    </xdr:from>
    <xdr:ext cx="1952625" cy="790575"/>
    <xdr:sp>
      <xdr:nvSpPr>
        <xdr:cNvPr id="36" name="Text Box 62"/>
        <xdr:cNvSpPr txBox="1">
          <a:spLocks noChangeArrowheads="1"/>
        </xdr:cNvSpPr>
      </xdr:nvSpPr>
      <xdr:spPr>
        <a:xfrm>
          <a:off x="742950" y="72542400"/>
          <a:ext cx="1952625" cy="7905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docentes segunda jerarquía del total de docentes</a:t>
          </a:r>
        </a:p>
      </xdr:txBody>
    </xdr:sp>
    <xdr:clientData/>
  </xdr:oneCellAnchor>
  <xdr:twoCellAnchor>
    <xdr:from>
      <xdr:col>2</xdr:col>
      <xdr:colOff>609600</xdr:colOff>
      <xdr:row>397</xdr:row>
      <xdr:rowOff>66675</xdr:rowOff>
    </xdr:from>
    <xdr:to>
      <xdr:col>6</xdr:col>
      <xdr:colOff>85725</xdr:colOff>
      <xdr:row>411</xdr:row>
      <xdr:rowOff>123825</xdr:rowOff>
    </xdr:to>
    <xdr:graphicFrame>
      <xdr:nvGraphicFramePr>
        <xdr:cNvPr id="37" name="Gráfico 63"/>
        <xdr:cNvGraphicFramePr/>
      </xdr:nvGraphicFramePr>
      <xdr:xfrm>
        <a:off x="3524250" y="73323450"/>
        <a:ext cx="2790825" cy="2324100"/>
      </xdr:xfrm>
      <a:graphic>
        <a:graphicData uri="http://schemas.openxmlformats.org/drawingml/2006/chart">
          <c:chart xmlns:c="http://schemas.openxmlformats.org/drawingml/2006/chart" r:id="rId26"/>
        </a:graphicData>
      </a:graphic>
    </xdr:graphicFrame>
    <xdr:clientData/>
  </xdr:twoCellAnchor>
  <xdr:oneCellAnchor>
    <xdr:from>
      <xdr:col>3</xdr:col>
      <xdr:colOff>114300</xdr:colOff>
      <xdr:row>394</xdr:row>
      <xdr:rowOff>238125</xdr:rowOff>
    </xdr:from>
    <xdr:ext cx="2495550" cy="542925"/>
    <xdr:sp>
      <xdr:nvSpPr>
        <xdr:cNvPr id="38" name="Text Box 64"/>
        <xdr:cNvSpPr txBox="1">
          <a:spLocks noChangeArrowheads="1"/>
        </xdr:cNvSpPr>
      </xdr:nvSpPr>
      <xdr:spPr>
        <a:xfrm>
          <a:off x="3867150" y="72618600"/>
          <a:ext cx="2495550" cy="5429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 segunda jerarquía  con grado de doctor o magister</a:t>
          </a:r>
        </a:p>
      </xdr:txBody>
    </xdr:sp>
    <xdr:clientData/>
  </xdr:oneCellAnchor>
  <xdr:twoCellAnchor>
    <xdr:from>
      <xdr:col>1</xdr:col>
      <xdr:colOff>895350</xdr:colOff>
      <xdr:row>429</xdr:row>
      <xdr:rowOff>133350</xdr:rowOff>
    </xdr:from>
    <xdr:to>
      <xdr:col>4</xdr:col>
      <xdr:colOff>57150</xdr:colOff>
      <xdr:row>444</xdr:row>
      <xdr:rowOff>142875</xdr:rowOff>
    </xdr:to>
    <xdr:graphicFrame>
      <xdr:nvGraphicFramePr>
        <xdr:cNvPr id="39" name="Gráfico 65"/>
        <xdr:cNvGraphicFramePr/>
      </xdr:nvGraphicFramePr>
      <xdr:xfrm>
        <a:off x="1476375" y="78752700"/>
        <a:ext cx="3095625" cy="2524125"/>
      </xdr:xfrm>
      <a:graphic>
        <a:graphicData uri="http://schemas.openxmlformats.org/drawingml/2006/chart">
          <c:chart xmlns:c="http://schemas.openxmlformats.org/drawingml/2006/chart" r:id="rId27"/>
        </a:graphicData>
      </a:graphic>
    </xdr:graphicFrame>
    <xdr:clientData/>
  </xdr:twoCellAnchor>
  <xdr:oneCellAnchor>
    <xdr:from>
      <xdr:col>1</xdr:col>
      <xdr:colOff>1600200</xdr:colOff>
      <xdr:row>426</xdr:row>
      <xdr:rowOff>66675</xdr:rowOff>
    </xdr:from>
    <xdr:ext cx="2181225" cy="581025"/>
    <xdr:sp>
      <xdr:nvSpPr>
        <xdr:cNvPr id="40" name="Text Box 66"/>
        <xdr:cNvSpPr txBox="1">
          <a:spLocks noChangeArrowheads="1"/>
        </xdr:cNvSpPr>
      </xdr:nvSpPr>
      <xdr:spPr>
        <a:xfrm>
          <a:off x="2181225" y="78200250"/>
          <a:ext cx="2181225" cy="5810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los docentes con edad  mayor a 60 años.</a:t>
          </a:r>
          <a:r>
            <a:rPr lang="en-US" cap="none" sz="1000" b="0" i="0" u="none" baseline="0">
              <a:solidFill>
                <a:srgbClr val="000000"/>
              </a:solidFill>
              <a:latin typeface="Arial"/>
              <a:ea typeface="Arial"/>
              <a:cs typeface="Arial"/>
            </a:rPr>
            <a:t>
</a:t>
          </a:r>
        </a:p>
      </xdr:txBody>
    </xdr:sp>
    <xdr:clientData/>
  </xdr:oneCellAnchor>
  <xdr:twoCellAnchor>
    <xdr:from>
      <xdr:col>1</xdr:col>
      <xdr:colOff>904875</xdr:colOff>
      <xdr:row>449</xdr:row>
      <xdr:rowOff>114300</xdr:rowOff>
    </xdr:from>
    <xdr:to>
      <xdr:col>4</xdr:col>
      <xdr:colOff>123825</xdr:colOff>
      <xdr:row>464</xdr:row>
      <xdr:rowOff>152400</xdr:rowOff>
    </xdr:to>
    <xdr:graphicFrame>
      <xdr:nvGraphicFramePr>
        <xdr:cNvPr id="41" name="Gráfico 67"/>
        <xdr:cNvGraphicFramePr/>
      </xdr:nvGraphicFramePr>
      <xdr:xfrm>
        <a:off x="1485900" y="82057875"/>
        <a:ext cx="3152775" cy="2466975"/>
      </xdr:xfrm>
      <a:graphic>
        <a:graphicData uri="http://schemas.openxmlformats.org/drawingml/2006/chart">
          <c:chart xmlns:c="http://schemas.openxmlformats.org/drawingml/2006/chart" r:id="rId28"/>
        </a:graphicData>
      </a:graphic>
    </xdr:graphicFrame>
    <xdr:clientData/>
  </xdr:twoCellAnchor>
  <xdr:oneCellAnchor>
    <xdr:from>
      <xdr:col>1</xdr:col>
      <xdr:colOff>1543050</xdr:colOff>
      <xdr:row>446</xdr:row>
      <xdr:rowOff>76200</xdr:rowOff>
    </xdr:from>
    <xdr:ext cx="2324100" cy="533400"/>
    <xdr:sp>
      <xdr:nvSpPr>
        <xdr:cNvPr id="42" name="Text Box 68"/>
        <xdr:cNvSpPr txBox="1">
          <a:spLocks noChangeArrowheads="1"/>
        </xdr:cNvSpPr>
      </xdr:nvSpPr>
      <xdr:spPr>
        <a:xfrm>
          <a:off x="2124075" y="81534000"/>
          <a:ext cx="2324100" cy="5334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la renta anual promedio de un docente jornada completa, en UF
</a:t>
          </a:r>
        </a:p>
      </xdr:txBody>
    </xdr:sp>
    <xdr:clientData/>
  </xdr:oneCellAnchor>
  <xdr:twoCellAnchor>
    <xdr:from>
      <xdr:col>0</xdr:col>
      <xdr:colOff>123825</xdr:colOff>
      <xdr:row>204</xdr:row>
      <xdr:rowOff>142875</xdr:rowOff>
    </xdr:from>
    <xdr:to>
      <xdr:col>1</xdr:col>
      <xdr:colOff>2295525</xdr:colOff>
      <xdr:row>220</xdr:row>
      <xdr:rowOff>76200</xdr:rowOff>
    </xdr:to>
    <xdr:graphicFrame>
      <xdr:nvGraphicFramePr>
        <xdr:cNvPr id="43" name="Gráfico 69"/>
        <xdr:cNvGraphicFramePr/>
      </xdr:nvGraphicFramePr>
      <xdr:xfrm>
        <a:off x="123825" y="38090475"/>
        <a:ext cx="2752725" cy="2524125"/>
      </xdr:xfrm>
      <a:graphic>
        <a:graphicData uri="http://schemas.openxmlformats.org/drawingml/2006/chart">
          <c:chart xmlns:c="http://schemas.openxmlformats.org/drawingml/2006/chart" r:id="rId29"/>
        </a:graphicData>
      </a:graphic>
    </xdr:graphicFrame>
    <xdr:clientData/>
  </xdr:twoCellAnchor>
  <xdr:twoCellAnchor>
    <xdr:from>
      <xdr:col>2</xdr:col>
      <xdr:colOff>200025</xdr:colOff>
      <xdr:row>205</xdr:row>
      <xdr:rowOff>28575</xdr:rowOff>
    </xdr:from>
    <xdr:to>
      <xdr:col>5</xdr:col>
      <xdr:colOff>876300</xdr:colOff>
      <xdr:row>219</xdr:row>
      <xdr:rowOff>152400</xdr:rowOff>
    </xdr:to>
    <xdr:graphicFrame>
      <xdr:nvGraphicFramePr>
        <xdr:cNvPr id="44" name="Gráfico 71"/>
        <xdr:cNvGraphicFramePr/>
      </xdr:nvGraphicFramePr>
      <xdr:xfrm>
        <a:off x="3114675" y="38138100"/>
        <a:ext cx="3038475" cy="2390775"/>
      </xdr:xfrm>
      <a:graphic>
        <a:graphicData uri="http://schemas.openxmlformats.org/drawingml/2006/chart">
          <c:chart xmlns:c="http://schemas.openxmlformats.org/drawingml/2006/chart" r:id="rId30"/>
        </a:graphicData>
      </a:graphic>
    </xdr:graphicFrame>
    <xdr:clientData/>
  </xdr:twoCellAnchor>
  <xdr:twoCellAnchor>
    <xdr:from>
      <xdr:col>1</xdr:col>
      <xdr:colOff>1800225</xdr:colOff>
      <xdr:row>0</xdr:row>
      <xdr:rowOff>76200</xdr:rowOff>
    </xdr:from>
    <xdr:to>
      <xdr:col>5</xdr:col>
      <xdr:colOff>142875</xdr:colOff>
      <xdr:row>1</xdr:row>
      <xdr:rowOff>152400</xdr:rowOff>
    </xdr:to>
    <xdr:sp>
      <xdr:nvSpPr>
        <xdr:cNvPr id="45" name="Text Box 75"/>
        <xdr:cNvSpPr txBox="1">
          <a:spLocks noChangeArrowheads="1"/>
        </xdr:cNvSpPr>
      </xdr:nvSpPr>
      <xdr:spPr>
        <a:xfrm>
          <a:off x="2381250" y="76200"/>
          <a:ext cx="3038475" cy="733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Informes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xdr:from>
      <xdr:col>0</xdr:col>
      <xdr:colOff>142875</xdr:colOff>
      <xdr:row>129</xdr:row>
      <xdr:rowOff>47625</xdr:rowOff>
    </xdr:from>
    <xdr:to>
      <xdr:col>2</xdr:col>
      <xdr:colOff>695325</xdr:colOff>
      <xdr:row>141</xdr:row>
      <xdr:rowOff>0</xdr:rowOff>
    </xdr:to>
    <xdr:graphicFrame>
      <xdr:nvGraphicFramePr>
        <xdr:cNvPr id="46" name="Gráfico 76"/>
        <xdr:cNvGraphicFramePr/>
      </xdr:nvGraphicFramePr>
      <xdr:xfrm>
        <a:off x="142875" y="24041100"/>
        <a:ext cx="3467100" cy="1895475"/>
      </xdr:xfrm>
      <a:graphic>
        <a:graphicData uri="http://schemas.openxmlformats.org/drawingml/2006/chart">
          <c:chart xmlns:c="http://schemas.openxmlformats.org/drawingml/2006/chart" r:id="rId31"/>
        </a:graphicData>
      </a:graphic>
    </xdr:graphicFrame>
    <xdr:clientData/>
  </xdr:twoCellAnchor>
  <xdr:twoCellAnchor>
    <xdr:from>
      <xdr:col>2</xdr:col>
      <xdr:colOff>495300</xdr:colOff>
      <xdr:row>129</xdr:row>
      <xdr:rowOff>38100</xdr:rowOff>
    </xdr:from>
    <xdr:to>
      <xdr:col>6</xdr:col>
      <xdr:colOff>314325</xdr:colOff>
      <xdr:row>140</xdr:row>
      <xdr:rowOff>152400</xdr:rowOff>
    </xdr:to>
    <xdr:graphicFrame>
      <xdr:nvGraphicFramePr>
        <xdr:cNvPr id="47" name="Gráfico 77"/>
        <xdr:cNvGraphicFramePr/>
      </xdr:nvGraphicFramePr>
      <xdr:xfrm>
        <a:off x="3409950" y="24031575"/>
        <a:ext cx="3133725" cy="1895475"/>
      </xdr:xfrm>
      <a:graphic>
        <a:graphicData uri="http://schemas.openxmlformats.org/drawingml/2006/chart">
          <c:chart xmlns:c="http://schemas.openxmlformats.org/drawingml/2006/chart" r:id="rId32"/>
        </a:graphicData>
      </a:graphic>
    </xdr:graphicFrame>
    <xdr:clientData/>
  </xdr:twoCellAnchor>
  <xdr:oneCellAnchor>
    <xdr:from>
      <xdr:col>1</xdr:col>
      <xdr:colOff>504825</xdr:colOff>
      <xdr:row>258</xdr:row>
      <xdr:rowOff>66675</xdr:rowOff>
    </xdr:from>
    <xdr:ext cx="2095500" cy="495300"/>
    <xdr:sp>
      <xdr:nvSpPr>
        <xdr:cNvPr id="48" name="Text Box 39"/>
        <xdr:cNvSpPr txBox="1">
          <a:spLocks noChangeArrowheads="1"/>
        </xdr:cNvSpPr>
      </xdr:nvSpPr>
      <xdr:spPr>
        <a:xfrm>
          <a:off x="1085850" y="48034575"/>
          <a:ext cx="2095500" cy="49530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Evolución del porcentaje docentes con jornadas completas</a:t>
          </a:r>
        </a:p>
      </xdr:txBody>
    </xdr:sp>
    <xdr:clientData/>
  </xdr:oneCellAnchor>
  <xdr:oneCellAnchor>
    <xdr:from>
      <xdr:col>1</xdr:col>
      <xdr:colOff>2190750</xdr:colOff>
      <xdr:row>294</xdr:row>
      <xdr:rowOff>133350</xdr:rowOff>
    </xdr:from>
    <xdr:ext cx="1809750" cy="390525"/>
    <xdr:sp>
      <xdr:nvSpPr>
        <xdr:cNvPr id="49" name="Text Box 45"/>
        <xdr:cNvSpPr txBox="1">
          <a:spLocks noChangeArrowheads="1"/>
        </xdr:cNvSpPr>
      </xdr:nvSpPr>
      <xdr:spPr>
        <a:xfrm>
          <a:off x="2771775" y="53930550"/>
          <a:ext cx="1809750" cy="3905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Total de horas docentes por alumnos en la carrera</a:t>
          </a:r>
        </a:p>
      </xdr:txBody>
    </xdr:sp>
    <xdr:clientData/>
  </xdr:oneCellAnchor>
  <xdr:oneCellAnchor>
    <xdr:from>
      <xdr:col>1</xdr:col>
      <xdr:colOff>2038350</xdr:colOff>
      <xdr:row>277</xdr:row>
      <xdr:rowOff>85725</xdr:rowOff>
    </xdr:from>
    <xdr:ext cx="1990725" cy="533400"/>
    <xdr:sp>
      <xdr:nvSpPr>
        <xdr:cNvPr id="50" name="Text Box 43"/>
        <xdr:cNvSpPr txBox="1">
          <a:spLocks noChangeArrowheads="1"/>
        </xdr:cNvSpPr>
      </xdr:nvSpPr>
      <xdr:spPr>
        <a:xfrm>
          <a:off x="2619375" y="51130200"/>
          <a:ext cx="1990725" cy="5334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número de alumnos por docentes jornada completa equivalente</a:t>
          </a:r>
        </a:p>
      </xdr:txBody>
    </xdr:sp>
    <xdr:clientData/>
  </xdr:oneCellAnchor>
  <xdr:oneCellAnchor>
    <xdr:from>
      <xdr:col>2</xdr:col>
      <xdr:colOff>828675</xdr:colOff>
      <xdr:row>258</xdr:row>
      <xdr:rowOff>0</xdr:rowOff>
    </xdr:from>
    <xdr:ext cx="2181225" cy="533400"/>
    <xdr:sp>
      <xdr:nvSpPr>
        <xdr:cNvPr id="51" name="Text Box 41"/>
        <xdr:cNvSpPr txBox="1">
          <a:spLocks noChangeArrowheads="1"/>
        </xdr:cNvSpPr>
      </xdr:nvSpPr>
      <xdr:spPr>
        <a:xfrm>
          <a:off x="3743325" y="47967900"/>
          <a:ext cx="2181225" cy="53340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Evolución del porcentajes de las horas totales, de jornadas completas y medias 
</a:t>
          </a:r>
        </a:p>
      </xdr:txBody>
    </xdr:sp>
    <xdr:clientData/>
  </xdr:oneCellAnchor>
  <xdr:oneCellAnchor>
    <xdr:from>
      <xdr:col>1</xdr:col>
      <xdr:colOff>1971675</xdr:colOff>
      <xdr:row>240</xdr:row>
      <xdr:rowOff>85725</xdr:rowOff>
    </xdr:from>
    <xdr:ext cx="1933575" cy="523875"/>
    <xdr:sp>
      <xdr:nvSpPr>
        <xdr:cNvPr id="52" name="Text Box 37"/>
        <xdr:cNvSpPr txBox="1">
          <a:spLocks noChangeArrowheads="1"/>
        </xdr:cNvSpPr>
      </xdr:nvSpPr>
      <xdr:spPr>
        <a:xfrm>
          <a:off x="2552700" y="44786550"/>
          <a:ext cx="1933575" cy="523875"/>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Evolución del número de docentes y docentes jornada completa equivalentes</a:t>
          </a:r>
        </a:p>
      </xdr:txBody>
    </xdr:sp>
    <xdr:clientData/>
  </xdr:oneCellAnchor>
  <xdr:oneCellAnchor>
    <xdr:from>
      <xdr:col>2</xdr:col>
      <xdr:colOff>704850</xdr:colOff>
      <xdr:row>157</xdr:row>
      <xdr:rowOff>285750</xdr:rowOff>
    </xdr:from>
    <xdr:ext cx="1962150" cy="447675"/>
    <xdr:sp>
      <xdr:nvSpPr>
        <xdr:cNvPr id="53" name="Text Box 31"/>
        <xdr:cNvSpPr txBox="1">
          <a:spLocks noChangeArrowheads="1"/>
        </xdr:cNvSpPr>
      </xdr:nvSpPr>
      <xdr:spPr>
        <a:xfrm>
          <a:off x="3619500" y="29317950"/>
          <a:ext cx="1962150" cy="447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la matrícula total, del programa</a:t>
          </a:r>
        </a:p>
      </xdr:txBody>
    </xdr:sp>
    <xdr:clientData/>
  </xdr:oneCellAnchor>
  <xdr:oneCellAnchor>
    <xdr:from>
      <xdr:col>1</xdr:col>
      <xdr:colOff>171450</xdr:colOff>
      <xdr:row>158</xdr:row>
      <xdr:rowOff>47625</xdr:rowOff>
    </xdr:from>
    <xdr:ext cx="1905000" cy="381000"/>
    <xdr:sp>
      <xdr:nvSpPr>
        <xdr:cNvPr id="54" name="Text Box 29"/>
        <xdr:cNvSpPr txBox="1">
          <a:spLocks noChangeArrowheads="1"/>
        </xdr:cNvSpPr>
      </xdr:nvSpPr>
      <xdr:spPr>
        <a:xfrm>
          <a:off x="752475" y="29384625"/>
          <a:ext cx="1905000" cy="381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la matrícula de primer año</a:t>
          </a:r>
          <a:r>
            <a:rPr lang="en-US" cap="none" sz="1000" b="0" i="0" u="none" baseline="0">
              <a:solidFill>
                <a:srgbClr val="000000"/>
              </a:solidFill>
              <a:latin typeface="Arial"/>
              <a:ea typeface="Arial"/>
              <a:cs typeface="Arial"/>
            </a:rPr>
            <a:t>
</a:t>
          </a:r>
        </a:p>
      </xdr:txBody>
    </xdr:sp>
    <xdr:clientData/>
  </xdr:oneCellAnchor>
  <xdr:oneCellAnchor>
    <xdr:from>
      <xdr:col>1</xdr:col>
      <xdr:colOff>1524000</xdr:colOff>
      <xdr:row>173</xdr:row>
      <xdr:rowOff>0</xdr:rowOff>
    </xdr:from>
    <xdr:ext cx="2457450" cy="361950"/>
    <xdr:sp>
      <xdr:nvSpPr>
        <xdr:cNvPr id="55" name="Text Box 33"/>
        <xdr:cNvSpPr txBox="1">
          <a:spLocks noChangeArrowheads="1"/>
        </xdr:cNvSpPr>
      </xdr:nvSpPr>
      <xdr:spPr>
        <a:xfrm>
          <a:off x="2105025" y="31994475"/>
          <a:ext cx="2457450" cy="3619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 de participación de los hombres en la matrícula total</a:t>
          </a:r>
          <a:r>
            <a:rPr lang="en-US" cap="none" sz="1000" b="0" i="0" u="none" baseline="0">
              <a:solidFill>
                <a:srgbClr val="000000"/>
              </a:solidFill>
              <a:latin typeface="Arial"/>
              <a:ea typeface="Arial"/>
              <a:cs typeface="Arial"/>
            </a:rPr>
            <a:t>
</a:t>
          </a:r>
        </a:p>
      </xdr:txBody>
    </xdr:sp>
    <xdr:clientData/>
  </xdr:oneCellAnchor>
  <xdr:oneCellAnchor>
    <xdr:from>
      <xdr:col>1</xdr:col>
      <xdr:colOff>171450</xdr:colOff>
      <xdr:row>202</xdr:row>
      <xdr:rowOff>9525</xdr:rowOff>
    </xdr:from>
    <xdr:ext cx="1790700" cy="514350"/>
    <xdr:sp>
      <xdr:nvSpPr>
        <xdr:cNvPr id="56" name="Text Box 70"/>
        <xdr:cNvSpPr txBox="1">
          <a:spLocks noChangeArrowheads="1"/>
        </xdr:cNvSpPr>
      </xdr:nvSpPr>
      <xdr:spPr>
        <a:xfrm>
          <a:off x="752475" y="37633275"/>
          <a:ext cx="1790700" cy="5143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arancel anual de alumnos de primer año, en UF
</a:t>
          </a:r>
          <a:r>
            <a:rPr lang="en-US" cap="none" sz="1000" b="1" i="0" u="none" baseline="0">
              <a:solidFill>
                <a:srgbClr val="000000"/>
              </a:solidFill>
              <a:latin typeface="Arial"/>
              <a:ea typeface="Arial"/>
              <a:cs typeface="Arial"/>
            </a:rPr>
            <a:t>
</a:t>
          </a:r>
        </a:p>
      </xdr:txBody>
    </xdr:sp>
    <xdr:clientData/>
  </xdr:oneCellAnchor>
  <xdr:oneCellAnchor>
    <xdr:from>
      <xdr:col>3</xdr:col>
      <xdr:colOff>0</xdr:colOff>
      <xdr:row>202</xdr:row>
      <xdr:rowOff>9525</xdr:rowOff>
    </xdr:from>
    <xdr:ext cx="2009775" cy="485775"/>
    <xdr:sp>
      <xdr:nvSpPr>
        <xdr:cNvPr id="57" name="Text Box 72"/>
        <xdr:cNvSpPr txBox="1">
          <a:spLocks noChangeArrowheads="1"/>
        </xdr:cNvSpPr>
      </xdr:nvSpPr>
      <xdr:spPr>
        <a:xfrm>
          <a:off x="3752850" y="37633275"/>
          <a:ext cx="2009775"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alumnos de primer año con crédito fiscal.</a:t>
          </a:r>
        </a:p>
      </xdr:txBody>
    </xdr:sp>
    <xdr:clientData/>
  </xdr:oneCellAnchor>
  <xdr:twoCellAnchor editAs="oneCell">
    <xdr:from>
      <xdr:col>1</xdr:col>
      <xdr:colOff>457200</xdr:colOff>
      <xdr:row>0</xdr:row>
      <xdr:rowOff>28575</xdr:rowOff>
    </xdr:from>
    <xdr:to>
      <xdr:col>1</xdr:col>
      <xdr:colOff>1362075</xdr:colOff>
      <xdr:row>1</xdr:row>
      <xdr:rowOff>190500</xdr:rowOff>
    </xdr:to>
    <xdr:pic>
      <xdr:nvPicPr>
        <xdr:cNvPr id="58" name="Picture 78" descr="logo_solo_cnaword"/>
        <xdr:cNvPicPr preferRelativeResize="1">
          <a:picLocks noChangeAspect="1"/>
        </xdr:cNvPicPr>
      </xdr:nvPicPr>
      <xdr:blipFill>
        <a:blip r:embed="rId33"/>
        <a:stretch>
          <a:fillRect/>
        </a:stretch>
      </xdr:blipFill>
      <xdr:spPr>
        <a:xfrm>
          <a:off x="1038225" y="28575"/>
          <a:ext cx="9048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30</xdr:row>
      <xdr:rowOff>123825</xdr:rowOff>
    </xdr:from>
    <xdr:to>
      <xdr:col>1</xdr:col>
      <xdr:colOff>2543175</xdr:colOff>
      <xdr:row>42</xdr:row>
      <xdr:rowOff>114300</xdr:rowOff>
    </xdr:to>
    <xdr:graphicFrame>
      <xdr:nvGraphicFramePr>
        <xdr:cNvPr id="1" name="Gráfico 1"/>
        <xdr:cNvGraphicFramePr/>
      </xdr:nvGraphicFramePr>
      <xdr:xfrm>
        <a:off x="76200" y="5638800"/>
        <a:ext cx="2924175" cy="19335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28</xdr:row>
      <xdr:rowOff>104775</xdr:rowOff>
    </xdr:from>
    <xdr:ext cx="2133600" cy="381000"/>
    <xdr:sp>
      <xdr:nvSpPr>
        <xdr:cNvPr id="2" name="Text Box 2"/>
        <xdr:cNvSpPr txBox="1">
          <a:spLocks noChangeArrowheads="1"/>
        </xdr:cNvSpPr>
      </xdr:nvSpPr>
      <xdr:spPr>
        <a:xfrm>
          <a:off x="485775" y="5295900"/>
          <a:ext cx="2133600" cy="3810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Evolución del número de ejemplares por usuarios.</a:t>
          </a:r>
        </a:p>
      </xdr:txBody>
    </xdr:sp>
    <xdr:clientData/>
  </xdr:oneCellAnchor>
  <xdr:twoCellAnchor>
    <xdr:from>
      <xdr:col>0</xdr:col>
      <xdr:colOff>0</xdr:colOff>
      <xdr:row>44</xdr:row>
      <xdr:rowOff>114300</xdr:rowOff>
    </xdr:from>
    <xdr:to>
      <xdr:col>1</xdr:col>
      <xdr:colOff>2619375</xdr:colOff>
      <xdr:row>55</xdr:row>
      <xdr:rowOff>142875</xdr:rowOff>
    </xdr:to>
    <xdr:graphicFrame>
      <xdr:nvGraphicFramePr>
        <xdr:cNvPr id="3" name="Gráfico 3"/>
        <xdr:cNvGraphicFramePr/>
      </xdr:nvGraphicFramePr>
      <xdr:xfrm>
        <a:off x="0" y="7896225"/>
        <a:ext cx="3076575" cy="1809750"/>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42</xdr:row>
      <xdr:rowOff>76200</xdr:rowOff>
    </xdr:from>
    <xdr:ext cx="2257425" cy="342900"/>
    <xdr:sp>
      <xdr:nvSpPr>
        <xdr:cNvPr id="4" name="Text Box 4"/>
        <xdr:cNvSpPr txBox="1">
          <a:spLocks noChangeArrowheads="1"/>
        </xdr:cNvSpPr>
      </xdr:nvSpPr>
      <xdr:spPr>
        <a:xfrm>
          <a:off x="523875" y="7534275"/>
          <a:ext cx="2257425" cy="3429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Evolución de los metros cuadrados construidos por usuarios.</a:t>
          </a:r>
        </a:p>
      </xdr:txBody>
    </xdr:sp>
    <xdr:clientData/>
  </xdr:oneCellAnchor>
  <xdr:twoCellAnchor>
    <xdr:from>
      <xdr:col>1</xdr:col>
      <xdr:colOff>2495550</xdr:colOff>
      <xdr:row>30</xdr:row>
      <xdr:rowOff>76200</xdr:rowOff>
    </xdr:from>
    <xdr:to>
      <xdr:col>4</xdr:col>
      <xdr:colOff>685800</xdr:colOff>
      <xdr:row>42</xdr:row>
      <xdr:rowOff>152400</xdr:rowOff>
    </xdr:to>
    <xdr:graphicFrame>
      <xdr:nvGraphicFramePr>
        <xdr:cNvPr id="5" name="Gráfico 5"/>
        <xdr:cNvGraphicFramePr/>
      </xdr:nvGraphicFramePr>
      <xdr:xfrm>
        <a:off x="2952750" y="5591175"/>
        <a:ext cx="3067050" cy="2019300"/>
      </xdr:xfrm>
      <a:graphic>
        <a:graphicData uri="http://schemas.openxmlformats.org/drawingml/2006/chart">
          <c:chart xmlns:c="http://schemas.openxmlformats.org/drawingml/2006/chart" r:id="rId3"/>
        </a:graphicData>
      </a:graphic>
    </xdr:graphicFrame>
    <xdr:clientData/>
  </xdr:twoCellAnchor>
  <xdr:oneCellAnchor>
    <xdr:from>
      <xdr:col>1</xdr:col>
      <xdr:colOff>3152775</xdr:colOff>
      <xdr:row>28</xdr:row>
      <xdr:rowOff>142875</xdr:rowOff>
    </xdr:from>
    <xdr:ext cx="2019300" cy="314325"/>
    <xdr:sp>
      <xdr:nvSpPr>
        <xdr:cNvPr id="6" name="Text Box 6"/>
        <xdr:cNvSpPr txBox="1">
          <a:spLocks noChangeArrowheads="1"/>
        </xdr:cNvSpPr>
      </xdr:nvSpPr>
      <xdr:spPr>
        <a:xfrm>
          <a:off x="3609975" y="5334000"/>
          <a:ext cx="2019300" cy="3143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Evolución del número de suscripciones a revistas</a:t>
          </a:r>
        </a:p>
      </xdr:txBody>
    </xdr:sp>
    <xdr:clientData/>
  </xdr:oneCellAnchor>
  <xdr:twoCellAnchor>
    <xdr:from>
      <xdr:col>1</xdr:col>
      <xdr:colOff>2790825</xdr:colOff>
      <xdr:row>44</xdr:row>
      <xdr:rowOff>114300</xdr:rowOff>
    </xdr:from>
    <xdr:to>
      <xdr:col>4</xdr:col>
      <xdr:colOff>638175</xdr:colOff>
      <xdr:row>55</xdr:row>
      <xdr:rowOff>85725</xdr:rowOff>
    </xdr:to>
    <xdr:graphicFrame>
      <xdr:nvGraphicFramePr>
        <xdr:cNvPr id="7" name="Gráfico 7"/>
        <xdr:cNvGraphicFramePr/>
      </xdr:nvGraphicFramePr>
      <xdr:xfrm>
        <a:off x="3248025" y="7896225"/>
        <a:ext cx="2724150" cy="1752600"/>
      </xdr:xfrm>
      <a:graphic>
        <a:graphicData uri="http://schemas.openxmlformats.org/drawingml/2006/chart">
          <c:chart xmlns:c="http://schemas.openxmlformats.org/drawingml/2006/chart" r:id="rId4"/>
        </a:graphicData>
      </a:graphic>
    </xdr:graphicFrame>
    <xdr:clientData/>
  </xdr:twoCellAnchor>
  <xdr:oneCellAnchor>
    <xdr:from>
      <xdr:col>1</xdr:col>
      <xdr:colOff>3162300</xdr:colOff>
      <xdr:row>42</xdr:row>
      <xdr:rowOff>76200</xdr:rowOff>
    </xdr:from>
    <xdr:ext cx="2114550" cy="323850"/>
    <xdr:sp>
      <xdr:nvSpPr>
        <xdr:cNvPr id="8" name="Text Box 8"/>
        <xdr:cNvSpPr txBox="1">
          <a:spLocks noChangeArrowheads="1"/>
        </xdr:cNvSpPr>
      </xdr:nvSpPr>
      <xdr:spPr>
        <a:xfrm>
          <a:off x="3619500" y="7534275"/>
          <a:ext cx="2114550" cy="3238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Inversión total por número de usuarios de las bibliotecas</a:t>
          </a:r>
        </a:p>
      </xdr:txBody>
    </xdr:sp>
    <xdr:clientData/>
  </xdr:oneCellAnchor>
  <xdr:twoCellAnchor>
    <xdr:from>
      <xdr:col>1</xdr:col>
      <xdr:colOff>809625</xdr:colOff>
      <xdr:row>88</xdr:row>
      <xdr:rowOff>0</xdr:rowOff>
    </xdr:from>
    <xdr:to>
      <xdr:col>2</xdr:col>
      <xdr:colOff>342900</xdr:colOff>
      <xdr:row>101</xdr:row>
      <xdr:rowOff>114300</xdr:rowOff>
    </xdr:to>
    <xdr:graphicFrame>
      <xdr:nvGraphicFramePr>
        <xdr:cNvPr id="9" name="Gráfico 11"/>
        <xdr:cNvGraphicFramePr/>
      </xdr:nvGraphicFramePr>
      <xdr:xfrm>
        <a:off x="1266825" y="14906625"/>
        <a:ext cx="2886075" cy="2219325"/>
      </xdr:xfrm>
      <a:graphic>
        <a:graphicData uri="http://schemas.openxmlformats.org/drawingml/2006/chart">
          <c:chart xmlns:c="http://schemas.openxmlformats.org/drawingml/2006/chart" r:id="rId5"/>
        </a:graphicData>
      </a:graphic>
    </xdr:graphicFrame>
    <xdr:clientData/>
  </xdr:twoCellAnchor>
  <xdr:oneCellAnchor>
    <xdr:from>
      <xdr:col>1</xdr:col>
      <xdr:colOff>1266825</xdr:colOff>
      <xdr:row>85</xdr:row>
      <xdr:rowOff>95250</xdr:rowOff>
    </xdr:from>
    <xdr:ext cx="2095500" cy="447675"/>
    <xdr:sp>
      <xdr:nvSpPr>
        <xdr:cNvPr id="10" name="Text Box 12"/>
        <xdr:cNvSpPr txBox="1">
          <a:spLocks noChangeArrowheads="1"/>
        </xdr:cNvSpPr>
      </xdr:nvSpPr>
      <xdr:spPr>
        <a:xfrm>
          <a:off x="1724025" y="14516100"/>
          <a:ext cx="2095500" cy="4476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Metros cuadrados totales, compartidos y de uso exclusivo.</a:t>
          </a:r>
        </a:p>
      </xdr:txBody>
    </xdr:sp>
    <xdr:clientData/>
  </xdr:oneCellAnchor>
  <xdr:twoCellAnchor>
    <xdr:from>
      <xdr:col>1</xdr:col>
      <xdr:colOff>1819275</xdr:colOff>
      <xdr:row>0</xdr:row>
      <xdr:rowOff>85725</xdr:rowOff>
    </xdr:from>
    <xdr:to>
      <xdr:col>3</xdr:col>
      <xdr:colOff>742950</xdr:colOff>
      <xdr:row>2</xdr:row>
      <xdr:rowOff>85725</xdr:rowOff>
    </xdr:to>
    <xdr:sp>
      <xdr:nvSpPr>
        <xdr:cNvPr id="11" name="Text Box 15"/>
        <xdr:cNvSpPr txBox="1">
          <a:spLocks noChangeArrowheads="1"/>
        </xdr:cNvSpPr>
      </xdr:nvSpPr>
      <xdr:spPr>
        <a:xfrm>
          <a:off x="2276475" y="85725"/>
          <a:ext cx="3038475" cy="7715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Informes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editAs="oneCell">
    <xdr:from>
      <xdr:col>1</xdr:col>
      <xdr:colOff>485775</xdr:colOff>
      <xdr:row>0</xdr:row>
      <xdr:rowOff>76200</xdr:rowOff>
    </xdr:from>
    <xdr:to>
      <xdr:col>1</xdr:col>
      <xdr:colOff>1390650</xdr:colOff>
      <xdr:row>2</xdr:row>
      <xdr:rowOff>123825</xdr:rowOff>
    </xdr:to>
    <xdr:pic>
      <xdr:nvPicPr>
        <xdr:cNvPr id="12" name="Picture 16" descr="logo_solo_cnaword"/>
        <xdr:cNvPicPr preferRelativeResize="1">
          <a:picLocks noChangeAspect="1"/>
        </xdr:cNvPicPr>
      </xdr:nvPicPr>
      <xdr:blipFill>
        <a:blip r:embed="rId6"/>
        <a:stretch>
          <a:fillRect/>
        </a:stretch>
      </xdr:blipFill>
      <xdr:spPr>
        <a:xfrm>
          <a:off x="942975" y="76200"/>
          <a:ext cx="9048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ii.cl/pagina/valores/uf/uf2009.ht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zoomScalePageLayoutView="0" workbookViewId="0" topLeftCell="A1">
      <selection activeCell="Q34" sqref="Q34"/>
    </sheetView>
  </sheetViews>
  <sheetFormatPr defaultColWidth="11.421875" defaultRowHeight="12.75"/>
  <cols>
    <col min="1" max="1" width="11.00390625" style="480" customWidth="1"/>
    <col min="2" max="4" width="11.421875" style="480" customWidth="1"/>
    <col min="5" max="5" width="11.28125" style="480" customWidth="1"/>
    <col min="6" max="6" width="7.57421875" style="480" customWidth="1"/>
    <col min="7" max="7" width="10.8515625" style="480" customWidth="1"/>
    <col min="8" max="8" width="15.140625" style="480" customWidth="1"/>
    <col min="9" max="16384" width="11.421875" style="480" customWidth="1"/>
  </cols>
  <sheetData>
    <row r="1" spans="1:8" ht="12.75">
      <c r="A1" s="510"/>
      <c r="B1" s="511"/>
      <c r="C1" s="511"/>
      <c r="D1" s="511"/>
      <c r="E1" s="511"/>
      <c r="F1" s="511"/>
      <c r="G1" s="511"/>
      <c r="H1" s="512"/>
    </row>
    <row r="2" spans="1:8" ht="12.75">
      <c r="A2" s="513"/>
      <c r="B2" s="514"/>
      <c r="C2" s="514"/>
      <c r="D2" s="514"/>
      <c r="E2" s="514"/>
      <c r="F2" s="514"/>
      <c r="G2" s="514"/>
      <c r="H2" s="515"/>
    </row>
    <row r="3" spans="1:8" ht="12.75">
      <c r="A3" s="513"/>
      <c r="B3" s="514"/>
      <c r="C3" s="514"/>
      <c r="D3" s="514"/>
      <c r="E3" s="514"/>
      <c r="F3" s="514"/>
      <c r="G3" s="514"/>
      <c r="H3" s="515"/>
    </row>
    <row r="4" spans="1:8" ht="12.75">
      <c r="A4" s="513"/>
      <c r="B4" s="514"/>
      <c r="C4" s="514"/>
      <c r="D4" s="514"/>
      <c r="E4" s="514"/>
      <c r="F4" s="514"/>
      <c r="G4" s="514"/>
      <c r="H4" s="515"/>
    </row>
    <row r="5" spans="1:8" ht="12.75">
      <c r="A5" s="513"/>
      <c r="B5" s="514"/>
      <c r="C5" s="514"/>
      <c r="D5" s="514"/>
      <c r="E5" s="514"/>
      <c r="F5" s="514"/>
      <c r="G5" s="514"/>
      <c r="H5" s="515"/>
    </row>
    <row r="6" spans="1:8" ht="12.75">
      <c r="A6" s="513"/>
      <c r="B6" s="514"/>
      <c r="C6" s="514"/>
      <c r="D6" s="514"/>
      <c r="E6" s="514"/>
      <c r="F6" s="514"/>
      <c r="G6" s="514"/>
      <c r="H6" s="515"/>
    </row>
    <row r="7" spans="1:8" ht="12.75">
      <c r="A7" s="513"/>
      <c r="B7" s="514"/>
      <c r="C7" s="514"/>
      <c r="D7" s="514"/>
      <c r="E7" s="514"/>
      <c r="F7" s="514"/>
      <c r="G7" s="514"/>
      <c r="H7" s="515"/>
    </row>
    <row r="8" spans="1:8" ht="12.75">
      <c r="A8" s="513"/>
      <c r="B8" s="514"/>
      <c r="C8" s="514"/>
      <c r="D8" s="514"/>
      <c r="E8" s="514"/>
      <c r="F8" s="514"/>
      <c r="G8" s="514"/>
      <c r="H8" s="515"/>
    </row>
    <row r="9" spans="1:8" ht="12.75">
      <c r="A9" s="513"/>
      <c r="B9" s="514"/>
      <c r="C9" s="514"/>
      <c r="D9" s="514"/>
      <c r="E9" s="514"/>
      <c r="F9" s="514"/>
      <c r="G9" s="514"/>
      <c r="H9" s="515"/>
    </row>
    <row r="10" spans="1:8" ht="12.75">
      <c r="A10" s="513"/>
      <c r="B10" s="514"/>
      <c r="C10" s="514"/>
      <c r="D10" s="514"/>
      <c r="E10" s="514"/>
      <c r="F10" s="514"/>
      <c r="G10" s="514"/>
      <c r="H10" s="515"/>
    </row>
    <row r="11" spans="1:8" ht="12.75">
      <c r="A11" s="513"/>
      <c r="B11" s="514"/>
      <c r="C11" s="514"/>
      <c r="D11" s="514"/>
      <c r="E11" s="514"/>
      <c r="F11" s="514"/>
      <c r="G11" s="514"/>
      <c r="H11" s="515"/>
    </row>
    <row r="12" spans="1:8" ht="12.75">
      <c r="A12" s="513"/>
      <c r="B12" s="514"/>
      <c r="C12" s="514"/>
      <c r="D12" s="514"/>
      <c r="E12" s="514"/>
      <c r="F12" s="514"/>
      <c r="G12" s="514"/>
      <c r="H12" s="515"/>
    </row>
    <row r="13" spans="1:8" ht="12.75">
      <c r="A13" s="513"/>
      <c r="B13" s="514"/>
      <c r="C13" s="514"/>
      <c r="D13" s="514"/>
      <c r="E13" s="514"/>
      <c r="F13" s="514"/>
      <c r="G13" s="514"/>
      <c r="H13" s="515"/>
    </row>
    <row r="14" spans="1:8" ht="12.75">
      <c r="A14" s="513"/>
      <c r="B14" s="514"/>
      <c r="C14" s="514"/>
      <c r="D14" s="514"/>
      <c r="E14" s="514"/>
      <c r="F14" s="514"/>
      <c r="G14" s="514"/>
      <c r="H14" s="515"/>
    </row>
    <row r="15" spans="1:8" ht="12.75">
      <c r="A15" s="513"/>
      <c r="B15" s="514"/>
      <c r="C15" s="514"/>
      <c r="D15" s="514"/>
      <c r="E15" s="514"/>
      <c r="F15" s="514"/>
      <c r="G15" s="514"/>
      <c r="H15" s="515"/>
    </row>
    <row r="16" spans="1:8" s="481" customFormat="1" ht="15.75">
      <c r="A16" s="516"/>
      <c r="B16" s="517"/>
      <c r="C16" s="517"/>
      <c r="D16" s="517"/>
      <c r="E16" s="517"/>
      <c r="F16" s="517"/>
      <c r="G16" s="517"/>
      <c r="H16" s="518"/>
    </row>
    <row r="17" spans="1:8" ht="33">
      <c r="A17" s="509" t="s">
        <v>284</v>
      </c>
      <c r="B17" s="508"/>
      <c r="C17" s="508"/>
      <c r="D17" s="508"/>
      <c r="E17" s="508"/>
      <c r="F17" s="508"/>
      <c r="G17" s="508"/>
      <c r="H17" s="508"/>
    </row>
    <row r="18" s="481" customFormat="1" ht="15.75">
      <c r="H18" s="479"/>
    </row>
    <row r="19" spans="1:8" ht="33">
      <c r="A19" s="507" t="s">
        <v>285</v>
      </c>
      <c r="B19" s="508"/>
      <c r="C19" s="508"/>
      <c r="D19" s="508"/>
      <c r="E19" s="508"/>
      <c r="F19" s="508"/>
      <c r="G19" s="508"/>
      <c r="H19" s="508"/>
    </row>
  </sheetData>
  <sheetProtection password="83B0" sheet="1" objects="1" scenarios="1" selectLockedCells="1"/>
  <mergeCells count="3">
    <mergeCell ref="A19:H19"/>
    <mergeCell ref="A17:H17"/>
    <mergeCell ref="A1:H16"/>
  </mergeCells>
  <printOptions horizontalCentered="1"/>
  <pageMargins left="0.7874015748031497" right="0.7874015748031497" top="1.1023622047244095" bottom="1.1811023622047245" header="0.5118110236220472" footer="1.062992125984252"/>
  <pageSetup fitToHeight="0" fitToWidth="1" horizontalDpi="600" verticalDpi="600" orientation="portrait" r:id="rId2"/>
  <headerFooter alignWithMargins="0">
    <oddHeader>&amp;C&amp;G</oddHeader>
    <oddFooter>&amp;R&amp;"Arial,Cursiva"Guía de Formularios para la Acreditación de Carreras</oddFooter>
  </headerFooter>
  <legacyDrawingHF r:id="rId1"/>
</worksheet>
</file>

<file path=xl/worksheets/sheet2.xml><?xml version="1.0" encoding="utf-8"?>
<worksheet xmlns="http://schemas.openxmlformats.org/spreadsheetml/2006/main" xmlns:r="http://schemas.openxmlformats.org/officeDocument/2006/relationships">
  <sheetPr codeName="Hoja1"/>
  <dimension ref="A1:J24"/>
  <sheetViews>
    <sheetView showGridLines="0" showRowColHeaders="0" zoomScaleSheetLayoutView="100" zoomScalePageLayoutView="0" workbookViewId="0" topLeftCell="A16">
      <selection activeCell="C16" sqref="C16:E16"/>
    </sheetView>
  </sheetViews>
  <sheetFormatPr defaultColWidth="11.421875" defaultRowHeight="12.75"/>
  <cols>
    <col min="1" max="1" width="10.57421875" style="0" customWidth="1"/>
    <col min="2" max="2" width="35.7109375" style="1" bestFit="1" customWidth="1"/>
    <col min="3" max="3" width="15.7109375" style="1" customWidth="1"/>
    <col min="4" max="6" width="11.421875" style="1" customWidth="1"/>
  </cols>
  <sheetData>
    <row r="1" ht="15">
      <c r="B1" s="23"/>
    </row>
    <row r="2" ht="12.75"/>
    <row r="3" ht="12.75"/>
    <row r="4" spans="1:6" ht="55.5" customHeight="1" thickBot="1">
      <c r="A4" s="3"/>
      <c r="B4" s="35"/>
      <c r="C4" s="35"/>
      <c r="D4" s="35"/>
      <c r="E4" s="35"/>
      <c r="F4" s="35"/>
    </row>
    <row r="5" spans="1:6" ht="55.5" customHeight="1" thickTop="1">
      <c r="A5" s="3"/>
      <c r="B5" s="174"/>
      <c r="C5" s="174"/>
      <c r="D5" s="174"/>
      <c r="E5" s="174"/>
      <c r="F5" s="174"/>
    </row>
    <row r="6" ht="9" customHeight="1"/>
    <row r="7" ht="15" customHeight="1" thickBot="1">
      <c r="B7" s="175" t="s">
        <v>231</v>
      </c>
    </row>
    <row r="8" spans="2:5" ht="29.25" customHeight="1">
      <c r="B8" s="521" t="s">
        <v>175</v>
      </c>
      <c r="C8" s="522"/>
      <c r="D8" s="522"/>
      <c r="E8" s="523"/>
    </row>
    <row r="9" spans="2:5" ht="23.25" customHeight="1">
      <c r="B9" s="224" t="s">
        <v>149</v>
      </c>
      <c r="C9" s="527" t="s">
        <v>320</v>
      </c>
      <c r="D9" s="525"/>
      <c r="E9" s="526"/>
    </row>
    <row r="10" spans="2:5" ht="25.5" customHeight="1">
      <c r="B10" s="225" t="s">
        <v>179</v>
      </c>
      <c r="C10" s="527" t="s">
        <v>316</v>
      </c>
      <c r="D10" s="525"/>
      <c r="E10" s="526"/>
    </row>
    <row r="11" spans="2:5" ht="25.5" customHeight="1">
      <c r="B11" s="225" t="s">
        <v>178</v>
      </c>
      <c r="C11" s="527" t="s">
        <v>317</v>
      </c>
      <c r="D11" s="525"/>
      <c r="E11" s="526"/>
    </row>
    <row r="12" spans="2:9" ht="21.75" customHeight="1">
      <c r="B12" s="225" t="s">
        <v>180</v>
      </c>
      <c r="C12" s="527" t="s">
        <v>318</v>
      </c>
      <c r="D12" s="525"/>
      <c r="E12" s="526"/>
      <c r="G12" s="519"/>
      <c r="H12" s="520"/>
      <c r="I12" s="520"/>
    </row>
    <row r="13" spans="2:5" ht="21.75" customHeight="1">
      <c r="B13" s="225" t="s">
        <v>280</v>
      </c>
      <c r="C13" s="527" t="s">
        <v>319</v>
      </c>
      <c r="D13" s="525"/>
      <c r="E13" s="526"/>
    </row>
    <row r="14" spans="2:5" ht="18.75" customHeight="1">
      <c r="B14" s="225" t="s">
        <v>221</v>
      </c>
      <c r="C14" s="524">
        <v>5</v>
      </c>
      <c r="D14" s="525"/>
      <c r="E14" s="526"/>
    </row>
    <row r="15" spans="2:10" ht="21.75" customHeight="1">
      <c r="B15" s="225" t="s">
        <v>116</v>
      </c>
      <c r="C15" s="527">
        <v>5896</v>
      </c>
      <c r="D15" s="525"/>
      <c r="E15" s="526"/>
      <c r="H15" s="519" t="s">
        <v>223</v>
      </c>
      <c r="I15" s="520"/>
      <c r="J15" s="520"/>
    </row>
    <row r="16" spans="2:5" ht="24.75" customHeight="1" thickBot="1">
      <c r="B16" s="226" t="s">
        <v>117</v>
      </c>
      <c r="C16" s="528">
        <v>1997</v>
      </c>
      <c r="D16" s="529"/>
      <c r="E16" s="530"/>
    </row>
    <row r="19" ht="13.5" thickBot="1">
      <c r="B19" s="175" t="s">
        <v>232</v>
      </c>
    </row>
    <row r="20" spans="2:5" ht="12.75">
      <c r="B20" s="220" t="s">
        <v>233</v>
      </c>
      <c r="C20" s="221"/>
      <c r="D20" s="24"/>
      <c r="E20" s="24"/>
    </row>
    <row r="21" spans="2:5" ht="13.5" thickBot="1">
      <c r="B21" s="222"/>
      <c r="C21" s="223"/>
      <c r="D21" s="24"/>
      <c r="E21" s="24"/>
    </row>
    <row r="22" spans="2:5" ht="15">
      <c r="B22" s="227" t="s">
        <v>118</v>
      </c>
      <c r="C22" s="354">
        <v>2011</v>
      </c>
      <c r="D22" s="24"/>
      <c r="E22" s="24"/>
    </row>
    <row r="23" spans="2:5" ht="15">
      <c r="B23" s="227" t="s">
        <v>119</v>
      </c>
      <c r="C23" s="355">
        <v>2012</v>
      </c>
      <c r="D23" s="24"/>
      <c r="E23" s="24"/>
    </row>
    <row r="24" spans="2:5" ht="15.75" thickBot="1">
      <c r="B24" s="228" t="s">
        <v>120</v>
      </c>
      <c r="C24" s="356">
        <v>2013</v>
      </c>
      <c r="D24" s="24"/>
      <c r="E24" s="24"/>
    </row>
  </sheetData>
  <sheetProtection password="83B0" sheet="1" objects="1" scenarios="1" selectLockedCells="1"/>
  <mergeCells count="11">
    <mergeCell ref="C13:E13"/>
    <mergeCell ref="G12:I12"/>
    <mergeCell ref="H15:J15"/>
    <mergeCell ref="B8:E8"/>
    <mergeCell ref="C14:E14"/>
    <mergeCell ref="C15:E15"/>
    <mergeCell ref="C16:E16"/>
    <mergeCell ref="C9:E9"/>
    <mergeCell ref="C10:E10"/>
    <mergeCell ref="C11:E11"/>
    <mergeCell ref="C12:E12"/>
  </mergeCells>
  <hyperlinks>
    <hyperlink ref="H15" r:id="rId1" display="Valores de UF "/>
  </hyperlinks>
  <printOptions horizontalCentered="1"/>
  <pageMargins left="0.984251968503937" right="0.7874015748031497" top="0.7874015748031497" bottom="0.984251968503937" header="0" footer="0"/>
  <pageSetup horizontalDpi="600" verticalDpi="600" orientation="portrait" scale="95" r:id="rId5"/>
  <drawing r:id="rId4"/>
  <legacyDrawing r:id="rId3"/>
</worksheet>
</file>

<file path=xl/worksheets/sheet3.xml><?xml version="1.0" encoding="utf-8"?>
<worksheet xmlns="http://schemas.openxmlformats.org/spreadsheetml/2006/main" xmlns:r="http://schemas.openxmlformats.org/officeDocument/2006/relationships">
  <sheetPr codeName="Hoja2"/>
  <dimension ref="A1:K517"/>
  <sheetViews>
    <sheetView showGridLines="0" showRowColHeaders="0" zoomScaleSheetLayoutView="100" zoomScalePageLayoutView="0" workbookViewId="0" topLeftCell="A175">
      <selection activeCell="C190" sqref="C190"/>
    </sheetView>
  </sheetViews>
  <sheetFormatPr defaultColWidth="11.421875" defaultRowHeight="12.75"/>
  <cols>
    <col min="1" max="1" width="6.7109375" style="0" customWidth="1"/>
    <col min="2" max="2" width="41.28125" style="34" customWidth="1"/>
    <col min="3" max="3" width="15.28125" style="33" customWidth="1"/>
    <col min="4" max="5" width="12.7109375" style="33" customWidth="1"/>
  </cols>
  <sheetData>
    <row r="1" spans="1:6" s="2" customFormat="1" ht="15" customHeight="1">
      <c r="A1" s="37"/>
      <c r="B1" s="38"/>
      <c r="C1" s="39"/>
      <c r="D1" s="20"/>
      <c r="E1" s="40"/>
      <c r="F1" s="37"/>
    </row>
    <row r="2" spans="1:6" s="2" customFormat="1" ht="17.25" customHeight="1">
      <c r="A2" s="37"/>
      <c r="B2" s="41" t="str">
        <f>+Programa</f>
        <v>ARQUITECTURA</v>
      </c>
      <c r="C2" s="39"/>
      <c r="D2" s="20"/>
      <c r="E2" s="20"/>
      <c r="F2" s="37"/>
    </row>
    <row r="3" spans="1:6" ht="18.75" customHeight="1">
      <c r="A3" s="37"/>
      <c r="B3" s="42" t="str">
        <f>+Institución</f>
        <v>UNAP</v>
      </c>
      <c r="C3" s="29"/>
      <c r="D3" s="20"/>
      <c r="E3" s="20"/>
      <c r="F3" s="37"/>
    </row>
    <row r="4" spans="1:6" ht="20.25" customHeight="1" thickBot="1">
      <c r="A4" s="37"/>
      <c r="B4" s="43"/>
      <c r="C4" s="44"/>
      <c r="D4" s="44"/>
      <c r="E4" s="44"/>
      <c r="F4" s="37"/>
    </row>
    <row r="5" spans="1:6" ht="9" customHeight="1" thickTop="1">
      <c r="A5" s="37"/>
      <c r="B5" s="45"/>
      <c r="C5" s="46"/>
      <c r="D5" s="46"/>
      <c r="E5" s="46"/>
      <c r="F5" s="37"/>
    </row>
    <row r="6" spans="1:6" ht="18.75" customHeight="1">
      <c r="A6" s="37"/>
      <c r="B6" s="47"/>
      <c r="C6" s="48"/>
      <c r="D6" s="48"/>
      <c r="E6" s="48"/>
      <c r="F6" s="37"/>
    </row>
    <row r="7" spans="1:6" ht="13.5" customHeight="1" thickBot="1">
      <c r="A7" s="37"/>
      <c r="B7" s="49" t="s">
        <v>234</v>
      </c>
      <c r="C7" s="50"/>
      <c r="D7" s="50"/>
      <c r="E7" s="50"/>
      <c r="F7" s="37"/>
    </row>
    <row r="8" spans="1:6" ht="20.25" customHeight="1">
      <c r="A8" s="37"/>
      <c r="B8" s="229"/>
      <c r="C8" s="230">
        <f>+'Parte 1'!C22</f>
        <v>2011</v>
      </c>
      <c r="D8" s="230">
        <f>+'Parte 1'!C23</f>
        <v>2012</v>
      </c>
      <c r="E8" s="231">
        <f>+'Parte 1'!C24</f>
        <v>2013</v>
      </c>
      <c r="F8" s="37"/>
    </row>
    <row r="9" spans="1:6" ht="19.5" customHeight="1">
      <c r="A9" s="37"/>
      <c r="B9" s="232" t="s">
        <v>19</v>
      </c>
      <c r="C9" s="233"/>
      <c r="D9" s="233"/>
      <c r="E9" s="234"/>
      <c r="F9" s="37"/>
    </row>
    <row r="10" spans="1:6" ht="24.75" customHeight="1">
      <c r="A10" s="37"/>
      <c r="B10" s="250" t="s">
        <v>182</v>
      </c>
      <c r="C10" s="51">
        <v>39</v>
      </c>
      <c r="D10" s="51">
        <v>26</v>
      </c>
      <c r="E10" s="52">
        <v>27</v>
      </c>
      <c r="F10" s="37"/>
    </row>
    <row r="11" spans="1:6" ht="24.75" customHeight="1">
      <c r="A11" s="37"/>
      <c r="B11" s="251" t="s">
        <v>197</v>
      </c>
      <c r="C11" s="53">
        <v>21</v>
      </c>
      <c r="D11" s="53">
        <v>23</v>
      </c>
      <c r="E11" s="54">
        <v>18</v>
      </c>
      <c r="F11" s="37"/>
    </row>
    <row r="12" spans="1:6" ht="19.5" customHeight="1">
      <c r="A12" s="37"/>
      <c r="B12" s="500" t="s">
        <v>286</v>
      </c>
      <c r="C12" s="501"/>
      <c r="D12" s="501"/>
      <c r="E12" s="502"/>
      <c r="F12" s="37"/>
    </row>
    <row r="13" spans="1:6" ht="24.75" customHeight="1">
      <c r="A13" s="37"/>
      <c r="B13" s="252" t="s">
        <v>54</v>
      </c>
      <c r="C13" s="53">
        <v>3</v>
      </c>
      <c r="D13" s="53">
        <v>1</v>
      </c>
      <c r="E13" s="54">
        <v>2</v>
      </c>
      <c r="F13" s="37"/>
    </row>
    <row r="14" spans="1:6" ht="24.75" customHeight="1">
      <c r="A14" s="37"/>
      <c r="B14" s="253" t="s">
        <v>181</v>
      </c>
      <c r="C14" s="53">
        <v>4</v>
      </c>
      <c r="D14" s="53">
        <v>1</v>
      </c>
      <c r="E14" s="55">
        <v>6</v>
      </c>
      <c r="F14" s="37"/>
    </row>
    <row r="15" spans="1:6" ht="19.5" customHeight="1">
      <c r="A15" s="37"/>
      <c r="B15" s="408" t="s">
        <v>124</v>
      </c>
      <c r="C15" s="503"/>
      <c r="D15" s="503"/>
      <c r="E15" s="504"/>
      <c r="F15" s="37"/>
    </row>
    <row r="16" spans="1:6" ht="24.75" customHeight="1">
      <c r="A16" s="37"/>
      <c r="B16" s="254" t="s">
        <v>125</v>
      </c>
      <c r="C16" s="56">
        <v>4</v>
      </c>
      <c r="D16" s="56">
        <v>5</v>
      </c>
      <c r="E16" s="57">
        <v>1</v>
      </c>
      <c r="F16" s="37"/>
    </row>
    <row r="17" spans="1:6" ht="24.75" customHeight="1">
      <c r="A17" s="37"/>
      <c r="B17" s="255" t="s">
        <v>229</v>
      </c>
      <c r="C17" s="58">
        <v>17</v>
      </c>
      <c r="D17" s="58">
        <v>18</v>
      </c>
      <c r="E17" s="59">
        <v>16</v>
      </c>
      <c r="F17" s="37"/>
    </row>
    <row r="18" spans="1:6" ht="24.75" customHeight="1">
      <c r="A18" s="37"/>
      <c r="B18" s="251" t="s">
        <v>230</v>
      </c>
      <c r="C18" s="60">
        <v>0</v>
      </c>
      <c r="D18" s="60">
        <v>0</v>
      </c>
      <c r="E18" s="61">
        <v>1</v>
      </c>
      <c r="F18" s="37"/>
    </row>
    <row r="19" spans="1:6" ht="19.5" customHeight="1">
      <c r="A19" s="37"/>
      <c r="B19" s="500" t="s">
        <v>122</v>
      </c>
      <c r="C19" s="501"/>
      <c r="D19" s="501"/>
      <c r="E19" s="502"/>
      <c r="F19" s="37"/>
    </row>
    <row r="20" spans="1:6" ht="24.75" customHeight="1">
      <c r="A20" s="37"/>
      <c r="B20" s="254" t="s">
        <v>4</v>
      </c>
      <c r="C20" s="56">
        <v>0</v>
      </c>
      <c r="D20" s="56">
        <v>0</v>
      </c>
      <c r="E20" s="57">
        <v>0</v>
      </c>
      <c r="F20" s="37"/>
    </row>
    <row r="21" spans="1:6" ht="24.75" customHeight="1">
      <c r="A21" s="37"/>
      <c r="B21" s="256" t="s">
        <v>198</v>
      </c>
      <c r="C21" s="62">
        <v>9</v>
      </c>
      <c r="D21" s="62">
        <v>3</v>
      </c>
      <c r="E21" s="63">
        <v>23</v>
      </c>
      <c r="F21" s="37"/>
    </row>
    <row r="22" spans="1:6" ht="24.75" customHeight="1" thickBot="1">
      <c r="A22" s="37"/>
      <c r="B22" s="257" t="s">
        <v>199</v>
      </c>
      <c r="C22" s="357">
        <f>C11+C21</f>
        <v>30</v>
      </c>
      <c r="D22" s="357">
        <f>D11+D21</f>
        <v>26</v>
      </c>
      <c r="E22" s="358">
        <f>E11+E21</f>
        <v>41</v>
      </c>
      <c r="F22" s="37"/>
    </row>
    <row r="23" spans="1:6" ht="19.5" customHeight="1">
      <c r="A23" s="37"/>
      <c r="B23" s="47"/>
      <c r="C23" s="50"/>
      <c r="D23" s="50"/>
      <c r="E23" s="50"/>
      <c r="F23" s="37"/>
    </row>
    <row r="24" spans="1:6" ht="13.5" customHeight="1" thickBot="1">
      <c r="A24" s="37"/>
      <c r="B24" s="64" t="s">
        <v>235</v>
      </c>
      <c r="C24" s="50"/>
      <c r="D24" s="50"/>
      <c r="E24" s="50"/>
      <c r="F24" s="37"/>
    </row>
    <row r="25" spans="1:6" ht="21.75" customHeight="1">
      <c r="A25" s="37"/>
      <c r="B25" s="229"/>
      <c r="C25" s="235">
        <f>+año1</f>
        <v>2011</v>
      </c>
      <c r="D25" s="235">
        <f>+año2</f>
        <v>2012</v>
      </c>
      <c r="E25" s="236">
        <f>+año3</f>
        <v>2013</v>
      </c>
      <c r="F25" s="37"/>
    </row>
    <row r="26" spans="1:6" ht="19.5" customHeight="1">
      <c r="A26" s="37"/>
      <c r="B26" s="237" t="s">
        <v>282</v>
      </c>
      <c r="C26" s="233"/>
      <c r="D26" s="233"/>
      <c r="E26" s="234"/>
      <c r="F26" s="37"/>
    </row>
    <row r="27" spans="1:6" ht="24.75" customHeight="1">
      <c r="A27" s="37"/>
      <c r="B27" s="250" t="s">
        <v>283</v>
      </c>
      <c r="C27" s="65">
        <v>553.57</v>
      </c>
      <c r="D27" s="65">
        <v>547.69</v>
      </c>
      <c r="E27" s="66">
        <v>545.05</v>
      </c>
      <c r="F27" s="37"/>
    </row>
    <row r="28" spans="1:6" ht="24.75" customHeight="1">
      <c r="A28" s="37"/>
      <c r="B28" s="255" t="s">
        <v>11</v>
      </c>
      <c r="C28" s="67">
        <v>644</v>
      </c>
      <c r="D28" s="67">
        <v>651</v>
      </c>
      <c r="E28" s="68">
        <v>623</v>
      </c>
      <c r="F28" s="37"/>
    </row>
    <row r="29" spans="1:6" ht="24.75" customHeight="1">
      <c r="A29" s="37"/>
      <c r="B29" s="255" t="s">
        <v>12</v>
      </c>
      <c r="C29" s="67">
        <v>491</v>
      </c>
      <c r="D29" s="67">
        <v>457</v>
      </c>
      <c r="E29" s="68">
        <v>460</v>
      </c>
      <c r="F29" s="37"/>
    </row>
    <row r="30" spans="1:6" ht="24.75" customHeight="1">
      <c r="A30" s="37"/>
      <c r="B30" s="256" t="s">
        <v>13</v>
      </c>
      <c r="C30" s="215">
        <v>45.33</v>
      </c>
      <c r="D30" s="215">
        <v>49</v>
      </c>
      <c r="E30" s="216">
        <v>42.24</v>
      </c>
      <c r="F30" s="37"/>
    </row>
    <row r="31" spans="1:6" ht="24.75" customHeight="1">
      <c r="A31" s="37"/>
      <c r="B31" s="251" t="s">
        <v>183</v>
      </c>
      <c r="C31" s="84">
        <v>2</v>
      </c>
      <c r="D31" s="84">
        <v>3</v>
      </c>
      <c r="E31" s="92">
        <v>0</v>
      </c>
      <c r="F31" s="37"/>
    </row>
    <row r="32" spans="1:6" ht="19.5" customHeight="1">
      <c r="A32" s="37"/>
      <c r="B32" s="238" t="s">
        <v>8</v>
      </c>
      <c r="C32" s="239"/>
      <c r="D32" s="239"/>
      <c r="E32" s="240"/>
      <c r="F32" s="37"/>
    </row>
    <row r="33" spans="1:6" ht="24.75" customHeight="1">
      <c r="A33" s="37"/>
      <c r="B33" s="250" t="s">
        <v>222</v>
      </c>
      <c r="C33" s="69">
        <v>555.47</v>
      </c>
      <c r="D33" s="69">
        <v>558.91</v>
      </c>
      <c r="E33" s="70">
        <v>563.41</v>
      </c>
      <c r="F33" s="37"/>
    </row>
    <row r="34" spans="1:6" ht="19.5" customHeight="1">
      <c r="A34" s="37"/>
      <c r="B34" s="258" t="s">
        <v>236</v>
      </c>
      <c r="C34" s="71">
        <v>657</v>
      </c>
      <c r="D34" s="71">
        <v>675</v>
      </c>
      <c r="E34" s="72">
        <v>648</v>
      </c>
      <c r="F34" s="37"/>
    </row>
    <row r="35" spans="1:6" ht="24.75" customHeight="1">
      <c r="A35" s="37"/>
      <c r="B35" s="256" t="s">
        <v>123</v>
      </c>
      <c r="C35" s="73">
        <v>500</v>
      </c>
      <c r="D35" s="73">
        <v>502</v>
      </c>
      <c r="E35" s="74">
        <v>501</v>
      </c>
      <c r="F35" s="37"/>
    </row>
    <row r="36" spans="1:6" ht="19.5" customHeight="1">
      <c r="A36" s="37"/>
      <c r="B36" s="237" t="s">
        <v>21</v>
      </c>
      <c r="C36" s="233"/>
      <c r="D36" s="233"/>
      <c r="E36" s="234"/>
      <c r="F36" s="37"/>
    </row>
    <row r="37" spans="1:6" ht="24.75" customHeight="1">
      <c r="A37" s="37"/>
      <c r="B37" s="254" t="s">
        <v>10</v>
      </c>
      <c r="C37" s="56">
        <v>5.73</v>
      </c>
      <c r="D37" s="56">
        <v>5.89</v>
      </c>
      <c r="E37" s="57">
        <v>5.82</v>
      </c>
      <c r="F37" s="37"/>
    </row>
    <row r="38" spans="1:6" ht="24.75" customHeight="1" thickBot="1">
      <c r="A38" s="37"/>
      <c r="B38" s="259" t="s">
        <v>13</v>
      </c>
      <c r="C38" s="172">
        <v>0.37</v>
      </c>
      <c r="D38" s="172">
        <v>0.36</v>
      </c>
      <c r="E38" s="173">
        <v>0.3</v>
      </c>
      <c r="F38" s="37"/>
    </row>
    <row r="39" spans="1:6" ht="19.5" customHeight="1">
      <c r="A39" s="37"/>
      <c r="B39" s="77"/>
      <c r="C39" s="50"/>
      <c r="D39" s="50"/>
      <c r="E39" s="50"/>
      <c r="F39" s="37"/>
    </row>
    <row r="40" spans="1:6" ht="13.5" customHeight="1" thickBot="1">
      <c r="A40" s="37"/>
      <c r="B40" s="538" t="s">
        <v>237</v>
      </c>
      <c r="C40" s="538"/>
      <c r="D40" s="538"/>
      <c r="E40" s="538"/>
      <c r="F40" s="37"/>
    </row>
    <row r="41" spans="1:6" ht="19.5" customHeight="1">
      <c r="A41" s="37"/>
      <c r="B41" s="241"/>
      <c r="C41" s="235">
        <f>+año1</f>
        <v>2011</v>
      </c>
      <c r="D41" s="235">
        <f>+año2</f>
        <v>2012</v>
      </c>
      <c r="E41" s="236">
        <f>+año3</f>
        <v>2013</v>
      </c>
      <c r="F41" s="37"/>
    </row>
    <row r="42" spans="1:6" ht="19.5" customHeight="1">
      <c r="A42" s="37"/>
      <c r="B42" s="237" t="s">
        <v>32</v>
      </c>
      <c r="C42" s="233"/>
      <c r="D42" s="233"/>
      <c r="E42" s="234"/>
      <c r="F42" s="37"/>
    </row>
    <row r="43" spans="1:6" ht="24.75" customHeight="1">
      <c r="A43" s="37"/>
      <c r="B43" s="260" t="s">
        <v>186</v>
      </c>
      <c r="C43" s="51">
        <v>8</v>
      </c>
      <c r="D43" s="51">
        <v>7</v>
      </c>
      <c r="E43" s="52">
        <v>9</v>
      </c>
      <c r="F43" s="5">
        <f>AVERAGE(C43:E43)</f>
        <v>8</v>
      </c>
    </row>
    <row r="44" spans="1:6" ht="24.75" customHeight="1">
      <c r="A44" s="37"/>
      <c r="B44" s="261" t="s">
        <v>184</v>
      </c>
      <c r="C44" s="53">
        <v>15</v>
      </c>
      <c r="D44" s="53">
        <v>16</v>
      </c>
      <c r="E44" s="54">
        <v>13</v>
      </c>
      <c r="F44" s="5">
        <f>AVERAGE(C44:E44)</f>
        <v>14.666666666666666</v>
      </c>
    </row>
    <row r="45" spans="1:6" s="7" customFormat="1" ht="24.75" customHeight="1">
      <c r="A45" s="37"/>
      <c r="B45" s="261" t="s">
        <v>185</v>
      </c>
      <c r="C45" s="53">
        <v>6</v>
      </c>
      <c r="D45" s="53">
        <v>2</v>
      </c>
      <c r="E45" s="54">
        <v>7</v>
      </c>
      <c r="F45" s="5">
        <f>AVERAGE(C45:E45)</f>
        <v>5</v>
      </c>
    </row>
    <row r="46" spans="1:6" s="7" customFormat="1" ht="24.75" customHeight="1">
      <c r="A46" s="37"/>
      <c r="B46" s="262" t="s">
        <v>217</v>
      </c>
      <c r="C46" s="53">
        <v>1</v>
      </c>
      <c r="D46" s="53">
        <v>1</v>
      </c>
      <c r="E46" s="54">
        <v>12</v>
      </c>
      <c r="F46" s="5">
        <f>AVERAGE(C46:E46)</f>
        <v>4.666666666666667</v>
      </c>
    </row>
    <row r="47" spans="1:6" ht="24.75" customHeight="1" thickBot="1">
      <c r="A47" s="78"/>
      <c r="B47" s="263" t="s">
        <v>0</v>
      </c>
      <c r="C47" s="264">
        <f>SUM(C43:C46)</f>
        <v>30</v>
      </c>
      <c r="D47" s="264">
        <f>SUM(D43:D46)</f>
        <v>26</v>
      </c>
      <c r="E47" s="265">
        <f>SUM(E43:E46)</f>
        <v>41</v>
      </c>
      <c r="F47" s="5"/>
    </row>
    <row r="48" spans="1:6" ht="15.75" customHeight="1">
      <c r="A48" s="78"/>
      <c r="B48" s="77"/>
      <c r="C48" s="50"/>
      <c r="D48" s="50"/>
      <c r="E48" s="50"/>
      <c r="F48" s="37"/>
    </row>
    <row r="49" spans="1:6" ht="13.5" customHeight="1" thickBot="1">
      <c r="A49" s="37"/>
      <c r="B49" s="64" t="s">
        <v>238</v>
      </c>
      <c r="C49" s="50"/>
      <c r="D49" s="50"/>
      <c r="E49" s="50"/>
      <c r="F49" s="37"/>
    </row>
    <row r="50" spans="1:6" ht="19.5" customHeight="1">
      <c r="A50" s="37"/>
      <c r="B50" s="241"/>
      <c r="C50" s="235">
        <f>+año1</f>
        <v>2011</v>
      </c>
      <c r="D50" s="235">
        <f>+año2</f>
        <v>2012</v>
      </c>
      <c r="E50" s="236">
        <f>+año3</f>
        <v>2013</v>
      </c>
      <c r="F50" s="37"/>
    </row>
    <row r="51" spans="1:6" ht="19.5" customHeight="1">
      <c r="A51" s="37"/>
      <c r="B51" s="237" t="s">
        <v>126</v>
      </c>
      <c r="C51" s="233"/>
      <c r="D51" s="233"/>
      <c r="E51" s="234"/>
      <c r="F51" s="37"/>
    </row>
    <row r="52" spans="1:6" ht="24.75" customHeight="1">
      <c r="A52" s="37"/>
      <c r="B52" s="250" t="s">
        <v>127</v>
      </c>
      <c r="C52" s="267">
        <f>C22</f>
        <v>30</v>
      </c>
      <c r="D52" s="267">
        <f>D22</f>
        <v>26</v>
      </c>
      <c r="E52" s="268">
        <f>E22</f>
        <v>41</v>
      </c>
      <c r="F52" s="37"/>
    </row>
    <row r="53" spans="1:6" ht="24.75" customHeight="1">
      <c r="A53" s="37"/>
      <c r="B53" s="255" t="s">
        <v>5</v>
      </c>
      <c r="C53" s="58">
        <v>40</v>
      </c>
      <c r="D53" s="58">
        <v>40</v>
      </c>
      <c r="E53" s="59">
        <v>25</v>
      </c>
      <c r="F53" s="37"/>
    </row>
    <row r="54" spans="1:6" ht="24.75" customHeight="1">
      <c r="A54" s="37"/>
      <c r="B54" s="266" t="s">
        <v>281</v>
      </c>
      <c r="C54" s="269">
        <f>+C55+C56</f>
        <v>151</v>
      </c>
      <c r="D54" s="269">
        <f>+D55+D56</f>
        <v>136</v>
      </c>
      <c r="E54" s="270">
        <f>+E55+E56</f>
        <v>152</v>
      </c>
      <c r="F54" s="37"/>
    </row>
    <row r="55" spans="1:6" ht="24.75" customHeight="1">
      <c r="A55" s="37"/>
      <c r="B55" s="255" t="s">
        <v>129</v>
      </c>
      <c r="C55" s="58">
        <v>98</v>
      </c>
      <c r="D55" s="58">
        <v>80</v>
      </c>
      <c r="E55" s="59">
        <v>96</v>
      </c>
      <c r="F55" s="37"/>
    </row>
    <row r="56" spans="1:6" ht="24.75" customHeight="1" thickBot="1">
      <c r="A56" s="37"/>
      <c r="B56" s="259" t="s">
        <v>128</v>
      </c>
      <c r="C56" s="75">
        <v>53</v>
      </c>
      <c r="D56" s="75">
        <v>56</v>
      </c>
      <c r="E56" s="76">
        <v>56</v>
      </c>
      <c r="F56" s="37"/>
    </row>
    <row r="57" spans="1:6" ht="9.75" customHeight="1">
      <c r="A57" s="37"/>
      <c r="B57" s="350" t="s">
        <v>207</v>
      </c>
      <c r="C57" s="50"/>
      <c r="D57" s="50"/>
      <c r="E57" s="50"/>
      <c r="F57" s="37"/>
    </row>
    <row r="58" spans="1:6" ht="12.75">
      <c r="A58" s="37"/>
      <c r="B58" s="350" t="s">
        <v>208</v>
      </c>
      <c r="C58" s="50"/>
      <c r="D58" s="50"/>
      <c r="E58" s="50"/>
      <c r="F58" s="37"/>
    </row>
    <row r="59" spans="1:6" ht="9" customHeight="1">
      <c r="A59" s="37"/>
      <c r="B59" s="79"/>
      <c r="C59" s="50"/>
      <c r="D59" s="50"/>
      <c r="E59" s="50"/>
      <c r="F59" s="37"/>
    </row>
    <row r="60" spans="1:6" ht="13.5" customHeight="1" thickBot="1">
      <c r="A60" s="37"/>
      <c r="B60" s="539" t="s">
        <v>290</v>
      </c>
      <c r="C60" s="539"/>
      <c r="D60" s="539"/>
      <c r="E60" s="539"/>
      <c r="F60" s="37"/>
    </row>
    <row r="61" spans="1:11" ht="19.5" customHeight="1">
      <c r="A61" s="37"/>
      <c r="B61" s="241"/>
      <c r="C61" s="235">
        <f>+año1</f>
        <v>2011</v>
      </c>
      <c r="D61" s="235">
        <f>+año2</f>
        <v>2012</v>
      </c>
      <c r="E61" s="236">
        <f>+año3</f>
        <v>2013</v>
      </c>
      <c r="F61" s="37"/>
      <c r="G61" s="98"/>
      <c r="H61" s="98"/>
      <c r="I61" s="98"/>
      <c r="J61" s="98"/>
      <c r="K61" s="98"/>
    </row>
    <row r="62" spans="1:11" ht="19.5" customHeight="1">
      <c r="A62" s="37"/>
      <c r="B62" s="237" t="s">
        <v>130</v>
      </c>
      <c r="C62" s="233"/>
      <c r="D62" s="233"/>
      <c r="E62" s="234"/>
      <c r="F62" s="37"/>
      <c r="G62" s="98"/>
      <c r="H62" s="98"/>
      <c r="I62" s="98"/>
      <c r="J62" s="98"/>
      <c r="K62" s="98"/>
    </row>
    <row r="63" spans="1:11" ht="24.75" customHeight="1">
      <c r="A63" s="37"/>
      <c r="B63" s="250" t="s">
        <v>287</v>
      </c>
      <c r="C63" s="67">
        <f>111000/23309.56</f>
        <v>4.7619946494056515</v>
      </c>
      <c r="D63" s="67">
        <f>111000/23309.56</f>
        <v>4.7619946494056515</v>
      </c>
      <c r="E63" s="80">
        <f>116500/23309.56</f>
        <v>4.9979493392410665</v>
      </c>
      <c r="F63" s="37"/>
      <c r="G63" s="98"/>
      <c r="H63" s="98"/>
      <c r="I63" s="98"/>
      <c r="J63" s="98"/>
      <c r="K63" s="98"/>
    </row>
    <row r="64" spans="1:11" ht="24.75" customHeight="1">
      <c r="A64" s="37"/>
      <c r="B64" s="255" t="s">
        <v>200</v>
      </c>
      <c r="C64" s="67">
        <f>2000000/23309.56</f>
        <v>85.80170539469643</v>
      </c>
      <c r="D64" s="67">
        <f>2033000/23309.56</f>
        <v>87.21743353370891</v>
      </c>
      <c r="E64" s="81">
        <f>2134650/23309.56</f>
        <v>91.57830521039436</v>
      </c>
      <c r="F64" s="37"/>
      <c r="G64" s="543"/>
      <c r="H64" s="544"/>
      <c r="I64" s="544"/>
      <c r="J64" s="98"/>
      <c r="K64" s="98"/>
    </row>
    <row r="65" spans="1:11" ht="45" customHeight="1">
      <c r="A65" s="37"/>
      <c r="B65" s="482" t="s">
        <v>288</v>
      </c>
      <c r="C65" s="58">
        <v>10</v>
      </c>
      <c r="D65" s="58">
        <v>9</v>
      </c>
      <c r="E65" s="59">
        <v>5</v>
      </c>
      <c r="F65" s="37"/>
      <c r="G65" s="545"/>
      <c r="H65" s="545"/>
      <c r="I65" s="545"/>
      <c r="J65" s="98"/>
      <c r="K65" s="98"/>
    </row>
    <row r="66" spans="1:11" ht="19.5" customHeight="1" thickBot="1">
      <c r="A66" s="37"/>
      <c r="B66" s="483" t="s">
        <v>289</v>
      </c>
      <c r="C66" s="484">
        <f>189900/23309.56</f>
        <v>8.146871927226425</v>
      </c>
      <c r="D66" s="484">
        <f>208890/23309.56</f>
        <v>8.961559119949067</v>
      </c>
      <c r="E66" s="485">
        <f>219400/23309.56</f>
        <v>9.412447081798197</v>
      </c>
      <c r="F66" s="37"/>
      <c r="G66" s="98"/>
      <c r="H66" s="98"/>
      <c r="I66" s="98"/>
      <c r="J66" s="98"/>
      <c r="K66" s="98"/>
    </row>
    <row r="67" spans="1:11" ht="19.5" customHeight="1">
      <c r="A67" s="37"/>
      <c r="F67" s="37"/>
      <c r="G67" s="98"/>
      <c r="H67" s="98"/>
      <c r="I67" s="98"/>
      <c r="J67" s="98"/>
      <c r="K67" s="98"/>
    </row>
    <row r="68" spans="1:11" ht="13.5" customHeight="1" thickBot="1">
      <c r="A68" s="37"/>
      <c r="B68" s="82" t="s">
        <v>239</v>
      </c>
      <c r="C68" s="46"/>
      <c r="D68" s="46"/>
      <c r="E68" s="46"/>
      <c r="F68" s="37"/>
      <c r="G68" s="98"/>
      <c r="H68" s="98"/>
      <c r="I68" s="98"/>
      <c r="J68" s="98"/>
      <c r="K68" s="98"/>
    </row>
    <row r="69" spans="1:11" ht="13.5" customHeight="1">
      <c r="A69" s="37"/>
      <c r="B69" s="241"/>
      <c r="C69" s="235">
        <f>+año1</f>
        <v>2011</v>
      </c>
      <c r="D69" s="235">
        <f>+año2</f>
        <v>2012</v>
      </c>
      <c r="E69" s="236">
        <f>+año3</f>
        <v>2013</v>
      </c>
      <c r="F69" s="37"/>
      <c r="G69" s="98"/>
      <c r="H69" s="98"/>
      <c r="I69" s="98"/>
      <c r="J69" s="98"/>
      <c r="K69" s="98"/>
    </row>
    <row r="70" spans="1:11" s="6" customFormat="1" ht="24.75" customHeight="1">
      <c r="A70" s="37"/>
      <c r="B70" s="237" t="s">
        <v>225</v>
      </c>
      <c r="C70" s="233"/>
      <c r="D70" s="233"/>
      <c r="E70" s="234"/>
      <c r="F70" s="37"/>
      <c r="G70" s="28"/>
      <c r="H70" s="28"/>
      <c r="I70" s="28"/>
      <c r="J70" s="28"/>
      <c r="K70" s="28"/>
    </row>
    <row r="71" spans="1:6" s="6" customFormat="1" ht="19.5" customHeight="1">
      <c r="A71" s="37"/>
      <c r="B71" s="250" t="s">
        <v>201</v>
      </c>
      <c r="C71" s="69">
        <v>15</v>
      </c>
      <c r="D71" s="69">
        <v>13</v>
      </c>
      <c r="E71" s="70">
        <v>10</v>
      </c>
      <c r="F71" s="83"/>
    </row>
    <row r="72" spans="1:6" s="6" customFormat="1" ht="24.75" customHeight="1">
      <c r="A72" s="37"/>
      <c r="B72" s="271" t="s">
        <v>187</v>
      </c>
      <c r="C72" s="84">
        <v>405</v>
      </c>
      <c r="D72" s="84">
        <v>392</v>
      </c>
      <c r="E72" s="92">
        <v>348</v>
      </c>
      <c r="F72" s="83"/>
    </row>
    <row r="73" spans="1:6" s="6" customFormat="1" ht="24.75" customHeight="1">
      <c r="A73" s="37"/>
      <c r="B73" s="250" t="s">
        <v>202</v>
      </c>
      <c r="C73" s="69">
        <v>11</v>
      </c>
      <c r="D73" s="69">
        <v>10</v>
      </c>
      <c r="E73" s="70">
        <v>16</v>
      </c>
      <c r="F73" s="83"/>
    </row>
    <row r="74" spans="1:6" s="6" customFormat="1" ht="24.75" customHeight="1">
      <c r="A74" s="83"/>
      <c r="B74" s="251" t="s">
        <v>14</v>
      </c>
      <c r="C74" s="60">
        <v>365</v>
      </c>
      <c r="D74" s="60">
        <v>464</v>
      </c>
      <c r="E74" s="61">
        <v>550</v>
      </c>
      <c r="F74" s="83"/>
    </row>
    <row r="75" spans="1:6" s="6" customFormat="1" ht="24.75" customHeight="1">
      <c r="A75" s="83"/>
      <c r="B75" s="272" t="s">
        <v>203</v>
      </c>
      <c r="C75" s="69">
        <v>17</v>
      </c>
      <c r="D75" s="69">
        <v>13</v>
      </c>
      <c r="E75" s="70">
        <v>18</v>
      </c>
      <c r="F75" s="9"/>
    </row>
    <row r="76" spans="1:6" ht="24.75" customHeight="1">
      <c r="A76" s="83"/>
      <c r="B76" s="251" t="s">
        <v>224</v>
      </c>
      <c r="C76" s="60">
        <v>271</v>
      </c>
      <c r="D76" s="60">
        <v>292</v>
      </c>
      <c r="E76" s="61">
        <v>378</v>
      </c>
      <c r="F76" s="9"/>
    </row>
    <row r="77" spans="1:6" ht="24.75" customHeight="1">
      <c r="A77" s="83"/>
      <c r="B77" s="273" t="s">
        <v>2</v>
      </c>
      <c r="C77" s="275">
        <f aca="true" t="shared" si="0" ref="C77:E78">+C75+C73+C71</f>
        <v>43</v>
      </c>
      <c r="D77" s="275">
        <f t="shared" si="0"/>
        <v>36</v>
      </c>
      <c r="E77" s="276">
        <f t="shared" si="0"/>
        <v>44</v>
      </c>
      <c r="F77" s="10"/>
    </row>
    <row r="78" spans="1:6" ht="24.75" customHeight="1" thickBot="1">
      <c r="A78" s="83"/>
      <c r="B78" s="274" t="s">
        <v>121</v>
      </c>
      <c r="C78" s="277">
        <f t="shared" si="0"/>
        <v>1041</v>
      </c>
      <c r="D78" s="277">
        <f t="shared" si="0"/>
        <v>1148</v>
      </c>
      <c r="E78" s="278">
        <f t="shared" si="0"/>
        <v>1276</v>
      </c>
      <c r="F78" s="10"/>
    </row>
    <row r="79" spans="1:6" ht="19.5" customHeight="1">
      <c r="A79" s="37"/>
      <c r="C79" s="50"/>
      <c r="D79" s="50"/>
      <c r="E79" s="50"/>
      <c r="F79" s="37"/>
    </row>
    <row r="80" spans="1:6" ht="19.5" customHeight="1" thickBot="1">
      <c r="A80" s="37"/>
      <c r="B80" s="351" t="s">
        <v>241</v>
      </c>
      <c r="C80" s="50"/>
      <c r="D80" s="50"/>
      <c r="E80" s="50"/>
      <c r="F80" s="37"/>
    </row>
    <row r="81" spans="1:6" ht="19.5" customHeight="1">
      <c r="A81" s="37"/>
      <c r="B81" s="241"/>
      <c r="C81" s="235">
        <f>+año1</f>
        <v>2011</v>
      </c>
      <c r="D81" s="235">
        <f>+año2</f>
        <v>2012</v>
      </c>
      <c r="E81" s="236">
        <f>+año3</f>
        <v>2013</v>
      </c>
      <c r="F81" s="37"/>
    </row>
    <row r="82" spans="1:6" ht="13.5" customHeight="1">
      <c r="A82" s="37"/>
      <c r="B82" s="237" t="s">
        <v>24</v>
      </c>
      <c r="C82" s="233"/>
      <c r="D82" s="233"/>
      <c r="E82" s="234"/>
      <c r="F82" s="37"/>
    </row>
    <row r="83" spans="1:6" ht="19.5" customHeight="1">
      <c r="A83" s="37"/>
      <c r="B83" s="250" t="s">
        <v>15</v>
      </c>
      <c r="C83" s="69">
        <v>0</v>
      </c>
      <c r="D83" s="69">
        <v>3</v>
      </c>
      <c r="E83" s="70">
        <v>2</v>
      </c>
      <c r="F83" s="37"/>
    </row>
    <row r="84" spans="1:6" ht="19.5" customHeight="1">
      <c r="A84" s="37"/>
      <c r="B84" s="255" t="s">
        <v>16</v>
      </c>
      <c r="C84" s="58">
        <v>17</v>
      </c>
      <c r="D84" s="58">
        <v>12</v>
      </c>
      <c r="E84" s="59">
        <v>15</v>
      </c>
      <c r="F84" s="37"/>
    </row>
    <row r="85" spans="1:6" ht="24.75" customHeight="1">
      <c r="A85" s="37"/>
      <c r="B85" s="255" t="s">
        <v>17</v>
      </c>
      <c r="C85" s="58">
        <v>20</v>
      </c>
      <c r="D85" s="58">
        <v>20</v>
      </c>
      <c r="E85" s="59">
        <v>23</v>
      </c>
      <c r="F85" s="37"/>
    </row>
    <row r="86" spans="1:6" ht="24.75" customHeight="1">
      <c r="A86" s="37"/>
      <c r="B86" s="256" t="s">
        <v>18</v>
      </c>
      <c r="C86" s="73">
        <v>6</v>
      </c>
      <c r="D86" s="73">
        <v>1</v>
      </c>
      <c r="E86" s="74">
        <v>4</v>
      </c>
      <c r="F86" s="37"/>
    </row>
    <row r="87" spans="1:6" ht="24.75" customHeight="1">
      <c r="A87" s="37"/>
      <c r="B87" s="279" t="s">
        <v>0</v>
      </c>
      <c r="C87" s="280">
        <f>SUM(C83:C86)</f>
        <v>43</v>
      </c>
      <c r="D87" s="280">
        <f>SUM(D83:D86)</f>
        <v>36</v>
      </c>
      <c r="E87" s="281">
        <f>SUM(E83:E86)</f>
        <v>44</v>
      </c>
      <c r="F87" s="37"/>
    </row>
    <row r="88" spans="1:6" ht="24.75" customHeight="1">
      <c r="A88" s="37"/>
      <c r="B88" s="540" t="s">
        <v>47</v>
      </c>
      <c r="C88" s="541"/>
      <c r="D88" s="541"/>
      <c r="E88" s="542"/>
      <c r="F88" s="37"/>
    </row>
    <row r="89" spans="1:6" ht="24.75" customHeight="1">
      <c r="A89" s="37"/>
      <c r="B89" s="254" t="s">
        <v>209</v>
      </c>
      <c r="C89" s="56">
        <v>0</v>
      </c>
      <c r="D89" s="56">
        <v>6</v>
      </c>
      <c r="E89" s="57">
        <v>5.75</v>
      </c>
      <c r="F89" s="37"/>
    </row>
    <row r="90" spans="1:6" ht="19.5" customHeight="1">
      <c r="A90" s="37"/>
      <c r="B90" s="255" t="s">
        <v>204</v>
      </c>
      <c r="C90" s="58">
        <v>97.75</v>
      </c>
      <c r="D90" s="58">
        <v>92.75</v>
      </c>
      <c r="E90" s="59">
        <v>93.25</v>
      </c>
      <c r="F90" s="37"/>
    </row>
    <row r="91" spans="1:6" ht="24.75" customHeight="1">
      <c r="A91" s="37"/>
      <c r="B91" s="255" t="s">
        <v>205</v>
      </c>
      <c r="C91" s="58">
        <v>154.5</v>
      </c>
      <c r="D91" s="58">
        <v>184.25</v>
      </c>
      <c r="E91" s="59">
        <v>206</v>
      </c>
      <c r="F91" s="37"/>
    </row>
    <row r="92" spans="1:6" ht="24.75" customHeight="1">
      <c r="A92" s="37"/>
      <c r="B92" s="256" t="s">
        <v>206</v>
      </c>
      <c r="C92" s="73">
        <v>8</v>
      </c>
      <c r="D92" s="73">
        <v>4</v>
      </c>
      <c r="E92" s="74">
        <v>14</v>
      </c>
      <c r="F92" s="37"/>
    </row>
    <row r="93" spans="1:6" s="7" customFormat="1" ht="24.75" customHeight="1" thickBot="1">
      <c r="A93" s="37"/>
      <c r="B93" s="282" t="s">
        <v>55</v>
      </c>
      <c r="C93" s="277">
        <f>SUM(C89:C92)</f>
        <v>260.25</v>
      </c>
      <c r="D93" s="277">
        <f>SUM(D89:D92)</f>
        <v>287</v>
      </c>
      <c r="E93" s="278">
        <f>SUM(E89:E92)</f>
        <v>319</v>
      </c>
      <c r="F93" s="78"/>
    </row>
    <row r="94" spans="1:6" s="7" customFormat="1" ht="24.75" customHeight="1">
      <c r="A94" s="78"/>
      <c r="B94" s="85"/>
      <c r="C94" s="86"/>
      <c r="D94" s="86"/>
      <c r="E94" s="86"/>
      <c r="F94" s="78"/>
    </row>
    <row r="95" spans="1:6" ht="39.75" customHeight="1">
      <c r="A95" s="78"/>
      <c r="B95" s="88" t="s">
        <v>176</v>
      </c>
      <c r="C95" s="46"/>
      <c r="D95" s="46"/>
      <c r="E95" s="46"/>
      <c r="F95" s="78"/>
    </row>
    <row r="96" spans="1:6" ht="15" customHeight="1">
      <c r="A96" s="78"/>
      <c r="B96" s="88"/>
      <c r="C96" s="46"/>
      <c r="D96" s="46"/>
      <c r="E96" s="46"/>
      <c r="F96" s="37"/>
    </row>
    <row r="97" spans="1:6" ht="24.75" customHeight="1">
      <c r="A97" s="78"/>
      <c r="B97" s="91" t="s">
        <v>84</v>
      </c>
      <c r="C97" s="176" t="s">
        <v>321</v>
      </c>
      <c r="D97" s="46"/>
      <c r="F97" s="37"/>
    </row>
    <row r="98" spans="1:6" ht="24.75" customHeight="1">
      <c r="A98" s="78"/>
      <c r="B98" s="91" t="s">
        <v>85</v>
      </c>
      <c r="C98" s="176" t="s">
        <v>322</v>
      </c>
      <c r="D98" s="46"/>
      <c r="F98" s="37"/>
    </row>
    <row r="99" spans="1:6" ht="24.75" customHeight="1">
      <c r="A99" s="37"/>
      <c r="B99" s="91" t="s">
        <v>86</v>
      </c>
      <c r="C99" s="176" t="s">
        <v>323</v>
      </c>
      <c r="D99" s="46"/>
      <c r="F99" s="37"/>
    </row>
    <row r="100" spans="1:6" ht="24.75" customHeight="1">
      <c r="A100" s="37"/>
      <c r="B100" s="91" t="s">
        <v>87</v>
      </c>
      <c r="C100" s="176" t="s">
        <v>324</v>
      </c>
      <c r="D100" s="46"/>
      <c r="F100" s="37"/>
    </row>
    <row r="101" spans="1:6" ht="24.75" customHeight="1">
      <c r="A101" s="37"/>
      <c r="B101" s="91" t="s">
        <v>88</v>
      </c>
      <c r="C101" s="176"/>
      <c r="D101" s="46"/>
      <c r="F101" s="37"/>
    </row>
    <row r="102" spans="1:6" ht="24.75" customHeight="1">
      <c r="A102" s="37"/>
      <c r="B102" s="91" t="s">
        <v>266</v>
      </c>
      <c r="C102" s="176"/>
      <c r="D102" s="46"/>
      <c r="F102" s="37"/>
    </row>
    <row r="103" spans="1:6" ht="24.75" customHeight="1">
      <c r="A103" s="37"/>
      <c r="B103" s="91" t="s">
        <v>267</v>
      </c>
      <c r="C103" s="176"/>
      <c r="D103" s="46"/>
      <c r="F103" s="37"/>
    </row>
    <row r="104" spans="1:6" ht="24.75" customHeight="1">
      <c r="A104" s="37"/>
      <c r="B104" s="91" t="s">
        <v>268</v>
      </c>
      <c r="C104" s="176"/>
      <c r="D104" s="46"/>
      <c r="F104" s="37"/>
    </row>
    <row r="105" spans="1:6" ht="30" customHeight="1">
      <c r="A105" s="37"/>
      <c r="B105" s="91" t="s">
        <v>269</v>
      </c>
      <c r="C105" s="176"/>
      <c r="D105" s="46"/>
      <c r="F105" s="37"/>
    </row>
    <row r="106" spans="1:6" ht="12.75">
      <c r="A106" s="37"/>
      <c r="B106" s="91"/>
      <c r="C106" s="359"/>
      <c r="D106" s="46"/>
      <c r="F106" s="37"/>
    </row>
    <row r="107" spans="1:6" ht="27.75" customHeight="1" thickBot="1">
      <c r="A107" s="37"/>
      <c r="B107" s="297" t="s">
        <v>240</v>
      </c>
      <c r="C107" s="46"/>
      <c r="D107" s="46"/>
      <c r="F107" s="37"/>
    </row>
    <row r="108" spans="1:6" ht="28.5" customHeight="1">
      <c r="A108" s="37"/>
      <c r="B108" s="342"/>
      <c r="C108" s="343">
        <f>+año1</f>
        <v>2011</v>
      </c>
      <c r="D108" s="343">
        <f>+año2</f>
        <v>2012</v>
      </c>
      <c r="E108" s="344">
        <f>+año3</f>
        <v>2013</v>
      </c>
      <c r="F108" s="37"/>
    </row>
    <row r="109" spans="1:6" ht="28.5" customHeight="1">
      <c r="A109" s="37"/>
      <c r="B109" s="345" t="s">
        <v>25</v>
      </c>
      <c r="C109" s="346"/>
      <c r="D109" s="346"/>
      <c r="E109" s="347"/>
      <c r="F109" s="37"/>
    </row>
    <row r="110" spans="1:6" ht="24.75" customHeight="1">
      <c r="A110" s="37"/>
      <c r="B110" s="272" t="str">
        <f aca="true" t="shared" si="1" ref="B110:B118">+CONCATENATE(B97,"  ",C97)</f>
        <v>Primera Jerarquía =  TITULAR</v>
      </c>
      <c r="C110" s="69">
        <v>0</v>
      </c>
      <c r="D110" s="69">
        <v>0</v>
      </c>
      <c r="E110" s="70">
        <v>1</v>
      </c>
      <c r="F110" s="37"/>
    </row>
    <row r="111" spans="1:6" ht="24.75" customHeight="1">
      <c r="A111" s="37"/>
      <c r="B111" s="255" t="str">
        <f t="shared" si="1"/>
        <v>Segunda Jerarquía =  ASOCIADO</v>
      </c>
      <c r="C111" s="58">
        <v>5</v>
      </c>
      <c r="D111" s="58">
        <v>4</v>
      </c>
      <c r="E111" s="59">
        <v>3</v>
      </c>
      <c r="F111" s="37"/>
    </row>
    <row r="112" spans="1:6" ht="24.75" customHeight="1">
      <c r="A112" s="37"/>
      <c r="B112" s="255" t="str">
        <f t="shared" si="1"/>
        <v>Tercera Jerarquía =  ASISTENTE</v>
      </c>
      <c r="C112" s="58">
        <v>18</v>
      </c>
      <c r="D112" s="58">
        <v>16</v>
      </c>
      <c r="E112" s="59">
        <v>15</v>
      </c>
      <c r="F112" s="37"/>
    </row>
    <row r="113" spans="1:6" ht="24.75" customHeight="1">
      <c r="A113" s="37"/>
      <c r="B113" s="254" t="str">
        <f t="shared" si="1"/>
        <v>Cuarta Jerarquía =  INSTRUCTOR</v>
      </c>
      <c r="C113" s="58">
        <v>3</v>
      </c>
      <c r="D113" s="58">
        <v>3</v>
      </c>
      <c r="E113" s="59">
        <v>7</v>
      </c>
      <c r="F113" s="37"/>
    </row>
    <row r="114" spans="1:6" ht="24.75" customHeight="1">
      <c r="A114" s="37"/>
      <c r="B114" s="254" t="str">
        <f t="shared" si="1"/>
        <v>Quinta Jerarquía =  </v>
      </c>
      <c r="C114" s="58"/>
      <c r="D114" s="58"/>
      <c r="E114" s="59"/>
      <c r="F114" s="37"/>
    </row>
    <row r="115" spans="1:6" ht="24.75" customHeight="1">
      <c r="A115" s="37"/>
      <c r="B115" s="254" t="str">
        <f t="shared" si="1"/>
        <v>Sexta Jerarquía =  </v>
      </c>
      <c r="C115" s="58"/>
      <c r="D115" s="58"/>
      <c r="E115" s="59"/>
      <c r="F115" s="37"/>
    </row>
    <row r="116" spans="1:6" ht="19.5" customHeight="1">
      <c r="A116" s="37"/>
      <c r="B116" s="254" t="str">
        <f t="shared" si="1"/>
        <v>Séptima Jerarquía =  </v>
      </c>
      <c r="C116" s="58"/>
      <c r="D116" s="58"/>
      <c r="E116" s="59"/>
      <c r="F116" s="37"/>
    </row>
    <row r="117" spans="1:6" ht="24.75" customHeight="1">
      <c r="A117" s="37"/>
      <c r="B117" s="254" t="str">
        <f t="shared" si="1"/>
        <v>Octava Jerarquía =  </v>
      </c>
      <c r="C117" s="58"/>
      <c r="D117" s="58"/>
      <c r="E117" s="59"/>
      <c r="F117" s="37"/>
    </row>
    <row r="118" spans="1:6" ht="24.75" customHeight="1">
      <c r="A118" s="37"/>
      <c r="B118" s="254" t="str">
        <f t="shared" si="1"/>
        <v>Novena Jerarquía =  </v>
      </c>
      <c r="C118" s="71"/>
      <c r="D118" s="71"/>
      <c r="E118" s="72"/>
      <c r="F118" s="37"/>
    </row>
    <row r="119" spans="1:6" ht="24.75" customHeight="1" thickBot="1">
      <c r="A119" s="37"/>
      <c r="B119" s="283" t="s">
        <v>0</v>
      </c>
      <c r="C119" s="284">
        <f>SUM(C110:C118)</f>
        <v>26</v>
      </c>
      <c r="D119" s="284">
        <f>SUM(D110:D118)</f>
        <v>23</v>
      </c>
      <c r="E119" s="285">
        <f>SUM(E110:E118)</f>
        <v>26</v>
      </c>
      <c r="F119" s="37"/>
    </row>
    <row r="120" spans="1:6" ht="19.5" customHeight="1" thickBot="1">
      <c r="A120" s="37"/>
      <c r="B120" s="177"/>
      <c r="C120" s="178"/>
      <c r="D120" s="178"/>
      <c r="E120" s="178"/>
      <c r="F120" s="37"/>
    </row>
    <row r="121" spans="1:6" ht="19.5" customHeight="1">
      <c r="A121" s="37"/>
      <c r="B121" s="342"/>
      <c r="C121" s="343">
        <f>+año1</f>
        <v>2011</v>
      </c>
      <c r="D121" s="343">
        <f>+año2</f>
        <v>2012</v>
      </c>
      <c r="E121" s="344">
        <f>+año3</f>
        <v>2013</v>
      </c>
      <c r="F121" s="37"/>
    </row>
    <row r="122" spans="1:6" ht="19.5" customHeight="1">
      <c r="A122" s="37"/>
      <c r="B122" s="535" t="str">
        <f>CONCATENATE("N° de docentes jerarquía ",C96,"  según grado académico")</f>
        <v>N° de docentes jerarquía   según grado académico</v>
      </c>
      <c r="C122" s="536"/>
      <c r="D122" s="536"/>
      <c r="E122" s="537"/>
      <c r="F122" s="37"/>
    </row>
    <row r="123" spans="1:6" ht="23.25" customHeight="1">
      <c r="A123" s="37"/>
      <c r="B123" s="254" t="str">
        <f>CONCATENATE("N°docentes jerarquía ",C97,"  con grado de doctor")</f>
        <v>N°docentes jerarquía TITULAR  con grado de doctor</v>
      </c>
      <c r="C123" s="56">
        <v>0</v>
      </c>
      <c r="D123" s="56">
        <v>0</v>
      </c>
      <c r="E123" s="57">
        <v>1</v>
      </c>
      <c r="F123" s="37"/>
    </row>
    <row r="124" spans="1:6" ht="30" customHeight="1">
      <c r="A124" s="37"/>
      <c r="B124" s="255" t="str">
        <f>CONCATENATE("N°docentes jerarquía ",C97," con grado de magister")</f>
        <v>N°docentes jerarquía TITULAR con grado de magister</v>
      </c>
      <c r="C124" s="58">
        <v>0</v>
      </c>
      <c r="D124" s="58">
        <v>0</v>
      </c>
      <c r="E124" s="59">
        <v>0</v>
      </c>
      <c r="F124" s="37"/>
    </row>
    <row r="125" spans="1:6" ht="30" customHeight="1">
      <c r="A125" s="37"/>
      <c r="B125" s="256" t="str">
        <f>CONCATENATE("N°docentes jerarquía ",C97," licenciados o con título profesional")</f>
        <v>N°docentes jerarquía TITULAR licenciados o con título profesional</v>
      </c>
      <c r="C125" s="73">
        <v>0</v>
      </c>
      <c r="D125" s="73">
        <v>0</v>
      </c>
      <c r="E125" s="74">
        <v>0</v>
      </c>
      <c r="F125" s="37"/>
    </row>
    <row r="126" spans="1:6" ht="30" customHeight="1" thickBot="1">
      <c r="A126" s="37"/>
      <c r="B126" s="283" t="str">
        <f>CONCATENATE("Total docentes jerarquía ",C97)</f>
        <v>Total docentes jerarquía TITULAR</v>
      </c>
      <c r="C126" s="284">
        <f>+C125+C124+C123</f>
        <v>0</v>
      </c>
      <c r="D126" s="284">
        <f>+D125+D124+D123</f>
        <v>0</v>
      </c>
      <c r="E126" s="285">
        <f>+E125+E124+E123</f>
        <v>1</v>
      </c>
      <c r="F126" s="37"/>
    </row>
    <row r="127" spans="1:6" ht="24.75" customHeight="1" thickBot="1">
      <c r="A127" s="37"/>
      <c r="F127" s="37"/>
    </row>
    <row r="128" spans="1:6" ht="24.75" customHeight="1">
      <c r="A128" s="37"/>
      <c r="B128" s="342"/>
      <c r="C128" s="343">
        <f>+año1</f>
        <v>2011</v>
      </c>
      <c r="D128" s="343">
        <f>+año2</f>
        <v>2012</v>
      </c>
      <c r="E128" s="344">
        <f>+año3</f>
        <v>2013</v>
      </c>
      <c r="F128" s="37"/>
    </row>
    <row r="129" spans="1:6" ht="24.75" customHeight="1">
      <c r="A129" s="37"/>
      <c r="B129" s="535" t="str">
        <f>CONCATENATE("N° de docentes jerarquía ",C98," según grado académico")</f>
        <v>N° de docentes jerarquía ASOCIADO según grado académico</v>
      </c>
      <c r="C129" s="536"/>
      <c r="D129" s="536"/>
      <c r="E129" s="537"/>
      <c r="F129" s="37"/>
    </row>
    <row r="130" spans="1:6" ht="19.5" customHeight="1">
      <c r="A130" s="37"/>
      <c r="B130" s="254" t="str">
        <f>CONCATENATE("N°docentes jerarquía  ",C98," con grado de doctor")</f>
        <v>N°docentes jerarquía  ASOCIADO con grado de doctor</v>
      </c>
      <c r="C130" s="56">
        <v>0</v>
      </c>
      <c r="D130" s="56">
        <v>1</v>
      </c>
      <c r="E130" s="57">
        <v>0</v>
      </c>
      <c r="F130" s="37"/>
    </row>
    <row r="131" spans="1:6" ht="24.75" customHeight="1">
      <c r="A131" s="37"/>
      <c r="B131" s="255" t="str">
        <f>CONCATENATE("N°docentes jerarquía ",C98,"  con grado magister")</f>
        <v>N°docentes jerarquía ASOCIADO  con grado magister</v>
      </c>
      <c r="C131" s="58">
        <v>5</v>
      </c>
      <c r="D131" s="58">
        <v>3</v>
      </c>
      <c r="E131" s="59">
        <v>3</v>
      </c>
      <c r="F131" s="37"/>
    </row>
    <row r="132" spans="1:6" ht="24.75" customHeight="1">
      <c r="A132" s="37"/>
      <c r="B132" s="251" t="str">
        <f>CONCATENATE("N°docentes jerarquía ",C98,"  licenciados o con título profesional")</f>
        <v>N°docentes jerarquía ASOCIADO  licenciados o con título profesional</v>
      </c>
      <c r="C132" s="60">
        <v>0</v>
      </c>
      <c r="D132" s="60">
        <v>0</v>
      </c>
      <c r="E132" s="61">
        <v>0</v>
      </c>
      <c r="F132" s="37"/>
    </row>
    <row r="133" spans="1:6" ht="30" customHeight="1" thickBot="1">
      <c r="A133" s="37"/>
      <c r="B133" s="283" t="str">
        <f>CONCATENATE("Total docentes jerarquía ",C98)</f>
        <v>Total docentes jerarquía ASOCIADO</v>
      </c>
      <c r="C133" s="284">
        <f>+C132+C131+C130</f>
        <v>5</v>
      </c>
      <c r="D133" s="284">
        <f>+D132+D131+D130</f>
        <v>4</v>
      </c>
      <c r="E133" s="285">
        <f>+E132+E131+E130</f>
        <v>3</v>
      </c>
      <c r="F133" s="37"/>
    </row>
    <row r="134" spans="1:6" ht="30" customHeight="1" thickBot="1">
      <c r="A134" s="37"/>
      <c r="F134" s="37"/>
    </row>
    <row r="135" spans="1:6" ht="30" customHeight="1">
      <c r="A135" s="37"/>
      <c r="B135" s="342"/>
      <c r="C135" s="343">
        <f>+año1</f>
        <v>2011</v>
      </c>
      <c r="D135" s="343">
        <f>+año2</f>
        <v>2012</v>
      </c>
      <c r="E135" s="344">
        <f>+año3</f>
        <v>2013</v>
      </c>
      <c r="F135" s="37"/>
    </row>
    <row r="136" spans="1:6" ht="24.75" customHeight="1">
      <c r="A136" s="37"/>
      <c r="B136" s="535" t="str">
        <f>CONCATENATE("N° de docentes jerarquía ",C99," según grado académico")</f>
        <v>N° de docentes jerarquía ASISTENTE según grado académico</v>
      </c>
      <c r="C136" s="536"/>
      <c r="D136" s="536"/>
      <c r="E136" s="537"/>
      <c r="F136" s="37"/>
    </row>
    <row r="137" spans="1:6" ht="19.5" customHeight="1">
      <c r="A137" s="37"/>
      <c r="B137" s="254" t="str">
        <f>CONCATENATE("N°docentes jerarquía  ",C99," con grado de doctor")</f>
        <v>N°docentes jerarquía  ASISTENTE con grado de doctor</v>
      </c>
      <c r="C137" s="56">
        <v>0</v>
      </c>
      <c r="D137" s="56">
        <v>2</v>
      </c>
      <c r="E137" s="57">
        <v>1</v>
      </c>
      <c r="F137" s="37"/>
    </row>
    <row r="138" spans="1:6" ht="24.75" customHeight="1">
      <c r="A138" s="37"/>
      <c r="B138" s="255" t="str">
        <f>CONCATENATE("N°docentes jerarquía ",C99,"  con grado magister")</f>
        <v>N°docentes jerarquía ASISTENTE  con grado magister</v>
      </c>
      <c r="C138" s="58">
        <v>9</v>
      </c>
      <c r="D138" s="58">
        <v>5</v>
      </c>
      <c r="E138" s="59">
        <v>6</v>
      </c>
      <c r="F138" s="37"/>
    </row>
    <row r="139" spans="1:6" ht="30" customHeight="1">
      <c r="A139" s="37"/>
      <c r="B139" s="251" t="str">
        <f>CONCATENATE("N°docentes jerarquía ",C99,"  licenciados o con titulo profesional")</f>
        <v>N°docentes jerarquía ASISTENTE  licenciados o con titulo profesional</v>
      </c>
      <c r="C139" s="60">
        <v>9</v>
      </c>
      <c r="D139" s="60">
        <v>9</v>
      </c>
      <c r="E139" s="61">
        <v>8</v>
      </c>
      <c r="F139" s="37"/>
    </row>
    <row r="140" spans="1:6" s="7" customFormat="1" ht="30" customHeight="1" thickBot="1">
      <c r="A140" s="37"/>
      <c r="B140" s="283" t="str">
        <f>CONCATENATE("Total docentes jerarquía ",C99)</f>
        <v>Total docentes jerarquía ASISTENTE</v>
      </c>
      <c r="C140" s="284">
        <f>+C139+C138+C137</f>
        <v>18</v>
      </c>
      <c r="D140" s="284">
        <f>+D139+D138+D137</f>
        <v>16</v>
      </c>
      <c r="E140" s="285">
        <f>+E139+E138+E137</f>
        <v>15</v>
      </c>
      <c r="F140" s="78"/>
    </row>
    <row r="141" spans="1:6" s="7" customFormat="1" ht="30" customHeight="1" thickBot="1">
      <c r="A141" s="37"/>
      <c r="B141" s="179"/>
      <c r="C141" s="180"/>
      <c r="D141" s="180"/>
      <c r="E141" s="180"/>
      <c r="F141" s="78"/>
    </row>
    <row r="142" spans="1:6" s="7" customFormat="1" ht="24.75" customHeight="1">
      <c r="A142" s="37"/>
      <c r="B142" s="535" t="str">
        <f>CONCATENATE("N° de docentes jerarquía ",C100," según grado académico")</f>
        <v>N° de docentes jerarquía INSTRUCTOR según grado académico</v>
      </c>
      <c r="C142" s="536"/>
      <c r="D142" s="536"/>
      <c r="E142" s="537"/>
      <c r="F142" s="78"/>
    </row>
    <row r="143" spans="1:6" s="7" customFormat="1" ht="19.5" customHeight="1">
      <c r="A143" s="78"/>
      <c r="B143" s="254" t="str">
        <f>CONCATENATE("N°docentes jerarquía  ",C100," con grado de doctor")</f>
        <v>N°docentes jerarquía  INSTRUCTOR con grado de doctor</v>
      </c>
      <c r="C143" s="56">
        <v>0</v>
      </c>
      <c r="D143" s="56">
        <v>0</v>
      </c>
      <c r="E143" s="57">
        <v>0</v>
      </c>
      <c r="F143" s="78"/>
    </row>
    <row r="144" spans="1:6" s="7" customFormat="1" ht="24.75" customHeight="1">
      <c r="A144" s="78"/>
      <c r="B144" s="255" t="str">
        <f>CONCATENATE("N°docentes jerarquía ",C100,"  con grado magister")</f>
        <v>N°docentes jerarquía INSTRUCTOR  con grado magister</v>
      </c>
      <c r="C144" s="58">
        <v>0</v>
      </c>
      <c r="D144" s="58">
        <v>1</v>
      </c>
      <c r="E144" s="59">
        <v>1</v>
      </c>
      <c r="F144" s="37"/>
    </row>
    <row r="145" spans="1:6" ht="30" customHeight="1">
      <c r="A145" s="78"/>
      <c r="B145" s="251" t="str">
        <f>CONCATENATE("N°docentes jerarquía ",C100,"  licenciados o con título profesional")</f>
        <v>N°docentes jerarquía INSTRUCTOR  licenciados o con título profesional</v>
      </c>
      <c r="C145" s="60">
        <v>3</v>
      </c>
      <c r="D145" s="60">
        <v>2</v>
      </c>
      <c r="E145" s="61">
        <v>6</v>
      </c>
      <c r="F145" s="37"/>
    </row>
    <row r="146" spans="1:6" ht="30" customHeight="1" thickBot="1">
      <c r="A146" s="78"/>
      <c r="B146" s="283" t="str">
        <f>CONCATENATE("Total docentes jerarquía ",C100)</f>
        <v>Total docentes jerarquía INSTRUCTOR</v>
      </c>
      <c r="C146" s="284">
        <f>+C145+C144+C143</f>
        <v>3</v>
      </c>
      <c r="D146" s="284">
        <f>+D145+D144+D143</f>
        <v>3</v>
      </c>
      <c r="E146" s="285">
        <f>+E145+E144+E143</f>
        <v>7</v>
      </c>
      <c r="F146" s="37"/>
    </row>
    <row r="147" spans="1:6" ht="30" customHeight="1" thickBot="1">
      <c r="A147" s="78"/>
      <c r="B147" s="177"/>
      <c r="C147" s="178"/>
      <c r="D147" s="178"/>
      <c r="E147" s="178"/>
      <c r="F147" s="37"/>
    </row>
    <row r="148" spans="1:6" ht="24.75" customHeight="1">
      <c r="A148" s="37"/>
      <c r="B148" s="535" t="str">
        <f>CONCATENATE("N° de docentes jerarquía ",C101," según grado académico")</f>
        <v>N° de docentes jerarquía  según grado académico</v>
      </c>
      <c r="C148" s="536"/>
      <c r="D148" s="536"/>
      <c r="E148" s="537"/>
      <c r="F148" s="37"/>
    </row>
    <row r="149" spans="1:6" ht="19.5" customHeight="1">
      <c r="A149" s="37"/>
      <c r="B149" s="254" t="str">
        <f>CONCATENATE("N°docentes jerarquía  ",C101," con grado de doctor")</f>
        <v>N°docentes jerarquía   con grado de doctor</v>
      </c>
      <c r="C149" s="56"/>
      <c r="D149" s="56"/>
      <c r="E149" s="57"/>
      <c r="F149" s="37"/>
    </row>
    <row r="150" spans="1:6" ht="24.75" customHeight="1">
      <c r="A150" s="37"/>
      <c r="B150" s="255" t="str">
        <f>CONCATENATE("N°docentes jerarquía ",C101,"  con grado magister")</f>
        <v>N°docentes jerarquía   con grado magister</v>
      </c>
      <c r="C150" s="58"/>
      <c r="D150" s="58"/>
      <c r="E150" s="59"/>
      <c r="F150" s="37"/>
    </row>
    <row r="151" spans="1:6" ht="30" customHeight="1">
      <c r="A151" s="37"/>
      <c r="B151" s="251" t="str">
        <f>CONCATENATE("N°docentes jerarquía ",C101,"  licenciados o con título profesional")</f>
        <v>N°docentes jerarquía   licenciados o con título profesional</v>
      </c>
      <c r="C151" s="60"/>
      <c r="D151" s="60"/>
      <c r="E151" s="61"/>
      <c r="F151" s="37"/>
    </row>
    <row r="152" spans="1:6" ht="30" customHeight="1" thickBot="1">
      <c r="A152" s="37"/>
      <c r="B152" s="283" t="str">
        <f>CONCATENATE("Total docentes jerarquía ",C101)</f>
        <v>Total docentes jerarquía </v>
      </c>
      <c r="C152" s="284">
        <f>+C151+C150+C149</f>
        <v>0</v>
      </c>
      <c r="D152" s="284">
        <f>+D151+D150+D149</f>
        <v>0</v>
      </c>
      <c r="E152" s="285">
        <f>+E151+E150+E149</f>
        <v>0</v>
      </c>
      <c r="F152" s="37"/>
    </row>
    <row r="153" spans="1:6" ht="30" customHeight="1" thickBot="1">
      <c r="A153" s="37"/>
      <c r="B153" s="181"/>
      <c r="C153" s="181"/>
      <c r="D153" s="181"/>
      <c r="E153" s="181"/>
      <c r="F153" s="37"/>
    </row>
    <row r="154" spans="1:6" ht="19.5" customHeight="1">
      <c r="A154" s="37"/>
      <c r="B154" s="532" t="str">
        <f>CONCATENATE("N° de docentes jerarquía ",C102," según grado académico")</f>
        <v>N° de docentes jerarquía  según grado académico</v>
      </c>
      <c r="C154" s="533"/>
      <c r="D154" s="533"/>
      <c r="E154" s="534"/>
      <c r="F154" s="37"/>
    </row>
    <row r="155" spans="1:6" ht="19.5" customHeight="1">
      <c r="A155" s="37"/>
      <c r="B155" s="254" t="str">
        <f>CONCATENATE("N°docentes jerarquía  ",C102," con grado de doctor")</f>
        <v>N°docentes jerarquía   con grado de doctor</v>
      </c>
      <c r="C155" s="56"/>
      <c r="D155" s="56"/>
      <c r="E155" s="57"/>
      <c r="F155" s="37"/>
    </row>
    <row r="156" spans="1:6" ht="19.5" customHeight="1">
      <c r="A156" s="37"/>
      <c r="B156" s="255" t="str">
        <f>CONCATENATE("N°docentes jerarquía ",C102,"  con grado magister")</f>
        <v>N°docentes jerarquía   con grado magister</v>
      </c>
      <c r="C156" s="58"/>
      <c r="D156" s="58"/>
      <c r="E156" s="59"/>
      <c r="F156" s="37"/>
    </row>
    <row r="157" spans="1:5" ht="30" customHeight="1">
      <c r="A157" s="37"/>
      <c r="B157" s="251" t="str">
        <f>CONCATENATE("N°docentes jerarquía ",C102,"  licenciados o con título profesional")</f>
        <v>N°docentes jerarquía   licenciados o con título profesional</v>
      </c>
      <c r="C157" s="60"/>
      <c r="D157" s="60"/>
      <c r="E157" s="61"/>
    </row>
    <row r="158" spans="2:5" ht="30" customHeight="1" thickBot="1">
      <c r="B158" s="283" t="str">
        <f>CONCATENATE("Total docentes jerarquía ",C102)</f>
        <v>Total docentes jerarquía </v>
      </c>
      <c r="C158" s="284">
        <f>+C157+C156+C155</f>
        <v>0</v>
      </c>
      <c r="D158" s="284">
        <f>+D157+D156+D155</f>
        <v>0</v>
      </c>
      <c r="E158" s="285">
        <f>+E157+E156+E155</f>
        <v>0</v>
      </c>
    </row>
    <row r="159" spans="2:5" ht="30" customHeight="1" thickBot="1">
      <c r="B159" s="338"/>
      <c r="C159" s="338"/>
      <c r="D159" s="338"/>
      <c r="E159" s="338"/>
    </row>
    <row r="160" spans="2:5" ht="30" customHeight="1">
      <c r="B160" s="342"/>
      <c r="C160" s="343">
        <f>+año1</f>
        <v>2011</v>
      </c>
      <c r="D160" s="343">
        <f>+año2</f>
        <v>2012</v>
      </c>
      <c r="E160" s="344">
        <f>+año3</f>
        <v>2013</v>
      </c>
    </row>
    <row r="161" spans="2:5" ht="29.25" customHeight="1">
      <c r="B161" s="535" t="str">
        <f>CONCATENATE("N° de docentes jerarquía ",C103," según grado académico")</f>
        <v>N° de docentes jerarquía  según grado académico</v>
      </c>
      <c r="C161" s="536"/>
      <c r="D161" s="536"/>
      <c r="E161" s="537"/>
    </row>
    <row r="162" spans="2:5" ht="19.5" customHeight="1">
      <c r="B162" s="254" t="str">
        <f>CONCATENATE("N°docentes jerarquía  ",C103," con grado de doctor")</f>
        <v>N°docentes jerarquía   con grado de doctor</v>
      </c>
      <c r="C162" s="56"/>
      <c r="D162" s="56"/>
      <c r="E162" s="57"/>
    </row>
    <row r="163" spans="2:5" ht="12.75">
      <c r="B163" s="255" t="str">
        <f>CONCATENATE("N°docentes jerarquía ",C103,"  con grado magister")</f>
        <v>N°docentes jerarquía   con grado magister</v>
      </c>
      <c r="C163" s="58"/>
      <c r="D163" s="58"/>
      <c r="E163" s="59"/>
    </row>
    <row r="164" spans="2:5" ht="30" customHeight="1">
      <c r="B164" s="251" t="str">
        <f>CONCATENATE("N°docentes jerarquía ",C103,"  licenciados o con titulo profesional")</f>
        <v>N°docentes jerarquía   licenciados o con titulo profesional</v>
      </c>
      <c r="C164" s="60"/>
      <c r="D164" s="60"/>
      <c r="E164" s="61"/>
    </row>
    <row r="165" spans="2:5" ht="30" customHeight="1" thickBot="1">
      <c r="B165" s="283" t="str">
        <f>CONCATENATE("Total docentes jerarquía ",C103)</f>
        <v>Total docentes jerarquía </v>
      </c>
      <c r="C165" s="284">
        <f>+C164+C163+C162</f>
        <v>0</v>
      </c>
      <c r="D165" s="284">
        <f>+D164+D163+D162</f>
        <v>0</v>
      </c>
      <c r="E165" s="285">
        <f>+E164+E163+E162</f>
        <v>0</v>
      </c>
    </row>
    <row r="166" spans="2:5" ht="30" customHeight="1" thickBot="1">
      <c r="B166" s="181"/>
      <c r="C166" s="181"/>
      <c r="D166" s="181"/>
      <c r="E166" s="181"/>
    </row>
    <row r="167" spans="2:5" ht="12.75">
      <c r="B167" s="535" t="str">
        <f>CONCATENATE("N° de docentes jerarquía ",C104," según grado académico")</f>
        <v>N° de docentes jerarquía  según grado académico</v>
      </c>
      <c r="C167" s="536"/>
      <c r="D167" s="536"/>
      <c r="E167" s="537"/>
    </row>
    <row r="168" spans="2:5" ht="19.5" customHeight="1">
      <c r="B168" s="254" t="str">
        <f>CONCATENATE("N°docentes jerarquía  ",C104," con grado de doctor")</f>
        <v>N°docentes jerarquía   con grado de doctor</v>
      </c>
      <c r="C168" s="56"/>
      <c r="D168" s="56"/>
      <c r="E168" s="57"/>
    </row>
    <row r="169" spans="2:5" ht="12.75">
      <c r="B169" s="255" t="str">
        <f>CONCATENATE("N°docentes jerarquía ",C104,"  con grado magister")</f>
        <v>N°docentes jerarquía   con grado magister</v>
      </c>
      <c r="C169" s="58"/>
      <c r="D169" s="58"/>
      <c r="E169" s="59"/>
    </row>
    <row r="170" spans="2:5" ht="30" customHeight="1">
      <c r="B170" s="251" t="str">
        <f>CONCATENATE("N°docentes jerarquía ",C104,"  licenciados o con título profesional")</f>
        <v>N°docentes jerarquía   licenciados o con título profesional</v>
      </c>
      <c r="C170" s="60"/>
      <c r="D170" s="60"/>
      <c r="E170" s="61"/>
    </row>
    <row r="171" spans="2:5" ht="30" customHeight="1" thickBot="1">
      <c r="B171" s="283" t="str">
        <f>CONCATENATE("Total docentes jerarquía ",C104)</f>
        <v>Total docentes jerarquía </v>
      </c>
      <c r="C171" s="284">
        <f>+C170+C169+C168</f>
        <v>0</v>
      </c>
      <c r="D171" s="284">
        <f>+D170+D169+D168</f>
        <v>0</v>
      </c>
      <c r="E171" s="285">
        <f>+E170+E169+E168</f>
        <v>0</v>
      </c>
    </row>
    <row r="172" spans="2:5" ht="30" customHeight="1" thickBot="1">
      <c r="B172" s="181"/>
      <c r="C172" s="181"/>
      <c r="D172" s="181"/>
      <c r="E172" s="181"/>
    </row>
    <row r="173" spans="2:5" ht="12.75">
      <c r="B173" s="535" t="str">
        <f>CONCATENATE("N° de docentes jerarquía ",C105," según grado académico")</f>
        <v>N° de docentes jerarquía  según grado académico</v>
      </c>
      <c r="C173" s="536"/>
      <c r="D173" s="536"/>
      <c r="E173" s="537"/>
    </row>
    <row r="174" spans="2:5" ht="19.5" customHeight="1">
      <c r="B174" s="254" t="str">
        <f>CONCATENATE("N°docentes jerarquía  ",C105," con grado de doctor")</f>
        <v>N°docentes jerarquía   con grado de doctor</v>
      </c>
      <c r="C174" s="56"/>
      <c r="D174" s="56"/>
      <c r="E174" s="57"/>
    </row>
    <row r="175" spans="2:5" ht="12.75">
      <c r="B175" s="255" t="str">
        <f>CONCATENATE("N°docentes jerarquía ",C105,"  con grado magister")</f>
        <v>N°docentes jerarquía   con grado magister</v>
      </c>
      <c r="C175" s="58"/>
      <c r="D175" s="58"/>
      <c r="E175" s="59"/>
    </row>
    <row r="176" spans="2:5" ht="30" customHeight="1">
      <c r="B176" s="251" t="str">
        <f>CONCATENATE("N°docentes jerarquía ",C105,"  licenciados o con título profesional")</f>
        <v>N°docentes jerarquía   licenciados o con título profesional</v>
      </c>
      <c r="C176" s="60"/>
      <c r="D176" s="60"/>
      <c r="E176" s="61"/>
    </row>
    <row r="177" spans="2:5" ht="30" customHeight="1" thickBot="1">
      <c r="B177" s="283" t="str">
        <f>CONCATENATE("Total docentes jerarquía ",C105)</f>
        <v>Total docentes jerarquía </v>
      </c>
      <c r="C177" s="284">
        <f>+C176+C175+C174</f>
        <v>0</v>
      </c>
      <c r="D177" s="284">
        <f>+D176+D175+D174</f>
        <v>0</v>
      </c>
      <c r="E177" s="285">
        <f>+E176+E175+E174</f>
        <v>0</v>
      </c>
    </row>
    <row r="178" spans="2:5" ht="30" customHeight="1" thickBot="1">
      <c r="B178" s="297" t="s">
        <v>242</v>
      </c>
      <c r="C178" s="50"/>
      <c r="D178" s="50"/>
      <c r="E178" s="50"/>
    </row>
    <row r="179" spans="2:5" ht="12.75">
      <c r="B179" s="241"/>
      <c r="C179" s="235">
        <f>+año1</f>
        <v>2011</v>
      </c>
      <c r="D179" s="235">
        <f>+año2</f>
        <v>2012</v>
      </c>
      <c r="E179" s="236">
        <f>+año3</f>
        <v>2013</v>
      </c>
    </row>
    <row r="180" spans="2:5" ht="19.5" customHeight="1">
      <c r="B180" s="237" t="s">
        <v>83</v>
      </c>
      <c r="C180" s="233"/>
      <c r="D180" s="233"/>
      <c r="E180" s="234"/>
    </row>
    <row r="181" spans="2:5" ht="12.75">
      <c r="B181" s="250" t="s">
        <v>188</v>
      </c>
      <c r="C181" s="69">
        <v>1</v>
      </c>
      <c r="D181" s="69">
        <v>0</v>
      </c>
      <c r="E181" s="70">
        <v>0</v>
      </c>
    </row>
    <row r="182" spans="2:5" ht="19.5" customHeight="1">
      <c r="B182" s="255" t="s">
        <v>210</v>
      </c>
      <c r="C182" s="58">
        <v>31</v>
      </c>
      <c r="D182" s="58">
        <v>32</v>
      </c>
      <c r="E182" s="59">
        <v>31</v>
      </c>
    </row>
    <row r="183" spans="2:5" ht="19.5" customHeight="1">
      <c r="B183" s="251" t="s">
        <v>189</v>
      </c>
      <c r="C183" s="89">
        <v>11</v>
      </c>
      <c r="D183" s="89">
        <v>6</v>
      </c>
      <c r="E183" s="182">
        <v>14</v>
      </c>
    </row>
    <row r="184" spans="2:5" ht="19.5" customHeight="1" thickBot="1">
      <c r="B184" s="283" t="s">
        <v>0</v>
      </c>
      <c r="C184" s="284">
        <f>SUM(C181:C183)</f>
        <v>43</v>
      </c>
      <c r="D184" s="284">
        <f>SUM(D181:D183)</f>
        <v>38</v>
      </c>
      <c r="E184" s="285">
        <f>SUM(E181:E183)</f>
        <v>45</v>
      </c>
    </row>
    <row r="185" spans="2:5" ht="19.5" customHeight="1">
      <c r="B185" s="87"/>
      <c r="C185" s="46"/>
      <c r="D185" s="46"/>
      <c r="E185" s="46"/>
    </row>
    <row r="186" spans="2:5" ht="19.5" customHeight="1" thickBot="1">
      <c r="B186" s="297" t="s">
        <v>279</v>
      </c>
      <c r="C186" s="46"/>
      <c r="D186" s="46"/>
      <c r="E186" s="46"/>
    </row>
    <row r="187" spans="2:5" ht="19.5" customHeight="1">
      <c r="B187" s="241"/>
      <c r="C187" s="235">
        <f>+año1</f>
        <v>2011</v>
      </c>
      <c r="D187" s="235">
        <f>+año2</f>
        <v>2012</v>
      </c>
      <c r="E187" s="236">
        <f>'Parte 1'!C24</f>
        <v>2013</v>
      </c>
    </row>
    <row r="188" spans="2:5" ht="19.5" customHeight="1">
      <c r="B188" s="237" t="s">
        <v>131</v>
      </c>
      <c r="C188" s="233"/>
      <c r="D188" s="233"/>
      <c r="E188" s="234"/>
    </row>
    <row r="189" spans="2:5" ht="12.75">
      <c r="B189" s="250" t="s">
        <v>190</v>
      </c>
      <c r="C189" s="90">
        <f>1844603/23309.56</f>
        <v>79.1350415880866</v>
      </c>
      <c r="D189" s="90">
        <f>1897345/23309.56</f>
        <v>81.39771836105014</v>
      </c>
      <c r="E189" s="80">
        <f>2062391.9/23309.56</f>
        <v>88.47837110610409</v>
      </c>
    </row>
    <row r="190" spans="2:5" ht="19.5" customHeight="1" thickBot="1">
      <c r="B190" s="259" t="s">
        <v>191</v>
      </c>
      <c r="C190" s="339">
        <f>10480.69/23309.56</f>
        <v>0.4496305378565704</v>
      </c>
      <c r="D190" s="340">
        <f>10780.36/23309.56</f>
        <v>0.46248663638438475</v>
      </c>
      <c r="E190" s="341">
        <f>11718.13/23309.56</f>
        <v>0.502717769018377</v>
      </c>
    </row>
    <row r="191" spans="2:5" ht="19.5" customHeight="1">
      <c r="B191" s="531"/>
      <c r="C191" s="531"/>
      <c r="D191" s="531"/>
      <c r="E191" s="531"/>
    </row>
    <row r="192" spans="2:5" ht="19.5" customHeight="1">
      <c r="B192"/>
      <c r="C192"/>
      <c r="D192"/>
      <c r="E192"/>
    </row>
    <row r="193" spans="2:5" ht="19.5" customHeight="1">
      <c r="B193"/>
      <c r="C193"/>
      <c r="D193"/>
      <c r="E193"/>
    </row>
    <row r="194" spans="2:5" ht="30" customHeight="1">
      <c r="B194"/>
      <c r="C194"/>
      <c r="D194"/>
      <c r="E194"/>
    </row>
    <row r="195" spans="2:5" ht="12.75">
      <c r="B195"/>
      <c r="C195"/>
      <c r="D195"/>
      <c r="E195"/>
    </row>
    <row r="196" spans="2:5" ht="12.75">
      <c r="B196"/>
      <c r="C196"/>
      <c r="D196"/>
      <c r="E196"/>
    </row>
    <row r="197" spans="2:5" ht="12.75">
      <c r="B197"/>
      <c r="C197"/>
      <c r="D197"/>
      <c r="E197"/>
    </row>
    <row r="198" spans="2:5" ht="12.75">
      <c r="B198"/>
      <c r="C198"/>
      <c r="D198"/>
      <c r="E198"/>
    </row>
    <row r="199" spans="2:5" ht="12.75">
      <c r="B199"/>
      <c r="C199"/>
      <c r="D199"/>
      <c r="E199"/>
    </row>
    <row r="200" spans="2:5" ht="12.75">
      <c r="B200"/>
      <c r="C200"/>
      <c r="D200"/>
      <c r="E200"/>
    </row>
    <row r="201" spans="2:5" ht="12.75">
      <c r="B201"/>
      <c r="C201"/>
      <c r="D201"/>
      <c r="E201"/>
    </row>
    <row r="202" spans="2:5" ht="12.75">
      <c r="B202"/>
      <c r="C202"/>
      <c r="D202"/>
      <c r="E202"/>
    </row>
    <row r="203" spans="2:5" ht="12.75">
      <c r="B203"/>
      <c r="C203"/>
      <c r="D203"/>
      <c r="E203"/>
    </row>
    <row r="204" spans="2:5" ht="12.75">
      <c r="B204"/>
      <c r="C204"/>
      <c r="D204"/>
      <c r="E204"/>
    </row>
    <row r="205" spans="2:5" ht="12.75">
      <c r="B205"/>
      <c r="C205"/>
      <c r="D205"/>
      <c r="E205"/>
    </row>
    <row r="206" spans="2:5" ht="12.75">
      <c r="B206"/>
      <c r="C206"/>
      <c r="D206"/>
      <c r="E206"/>
    </row>
    <row r="207" spans="2:5" ht="12.75">
      <c r="B207"/>
      <c r="C207"/>
      <c r="D207"/>
      <c r="E207"/>
    </row>
    <row r="208" spans="2:5" ht="12.75">
      <c r="B208"/>
      <c r="C208"/>
      <c r="D208"/>
      <c r="E208"/>
    </row>
    <row r="209" spans="2:5" ht="12.75">
      <c r="B209"/>
      <c r="C209"/>
      <c r="D209"/>
      <c r="E209"/>
    </row>
    <row r="210" spans="2:5" ht="12.75">
      <c r="B210"/>
      <c r="C210"/>
      <c r="D210"/>
      <c r="E210"/>
    </row>
    <row r="211" spans="2:5" ht="12.75">
      <c r="B211"/>
      <c r="C211"/>
      <c r="D211"/>
      <c r="E211"/>
    </row>
    <row r="212" spans="2:5" ht="12.75">
      <c r="B212"/>
      <c r="C212"/>
      <c r="D212"/>
      <c r="E212"/>
    </row>
    <row r="213" spans="2:5" ht="12.75">
      <c r="B213"/>
      <c r="C213"/>
      <c r="D213"/>
      <c r="E213"/>
    </row>
    <row r="214" spans="2:5" ht="12.75">
      <c r="B214"/>
      <c r="C214"/>
      <c r="D214"/>
      <c r="E214"/>
    </row>
    <row r="215" spans="2:5" ht="12.75">
      <c r="B215"/>
      <c r="C215"/>
      <c r="D215"/>
      <c r="E215"/>
    </row>
    <row r="216" spans="2:5" ht="12.75">
      <c r="B216"/>
      <c r="C216"/>
      <c r="D216"/>
      <c r="E216"/>
    </row>
    <row r="217" spans="2:5" ht="12.75">
      <c r="B217"/>
      <c r="C217"/>
      <c r="D217"/>
      <c r="E217"/>
    </row>
    <row r="218" spans="2:5" ht="12.75">
      <c r="B218"/>
      <c r="C218"/>
      <c r="D218"/>
      <c r="E218"/>
    </row>
    <row r="219" spans="2:5" ht="12.75">
      <c r="B219"/>
      <c r="C219"/>
      <c r="D219"/>
      <c r="E219"/>
    </row>
    <row r="220" spans="2:5" ht="12.75">
      <c r="B220"/>
      <c r="C220"/>
      <c r="D220"/>
      <c r="E220"/>
    </row>
    <row r="221" spans="2:5" ht="12.75">
      <c r="B221"/>
      <c r="C221"/>
      <c r="D221"/>
      <c r="E221"/>
    </row>
    <row r="222" spans="2:5" ht="12.75">
      <c r="B222"/>
      <c r="C222"/>
      <c r="D222"/>
      <c r="E222"/>
    </row>
    <row r="223" spans="2:5" ht="12.75">
      <c r="B223"/>
      <c r="C223"/>
      <c r="D223"/>
      <c r="E223"/>
    </row>
    <row r="224" spans="2:5" ht="12.75">
      <c r="B224"/>
      <c r="C224"/>
      <c r="D224"/>
      <c r="E224"/>
    </row>
    <row r="225" spans="2:5" ht="12.75">
      <c r="B225"/>
      <c r="C225"/>
      <c r="D225"/>
      <c r="E225"/>
    </row>
    <row r="226" spans="2:5" ht="12.75">
      <c r="B226"/>
      <c r="C226"/>
      <c r="D226"/>
      <c r="E226"/>
    </row>
    <row r="227" spans="2:5" ht="12.75">
      <c r="B227"/>
      <c r="C227"/>
      <c r="D227"/>
      <c r="E227"/>
    </row>
    <row r="228" spans="2:5" ht="12.75">
      <c r="B228"/>
      <c r="C228"/>
      <c r="D228"/>
      <c r="E228"/>
    </row>
    <row r="229" spans="2:5" ht="12.75">
      <c r="B229"/>
      <c r="C229"/>
      <c r="D229"/>
      <c r="E229"/>
    </row>
    <row r="230" spans="2:5" ht="12.75">
      <c r="B230"/>
      <c r="C230"/>
      <c r="D230"/>
      <c r="E230"/>
    </row>
    <row r="231" spans="2:5" ht="12.75">
      <c r="B231"/>
      <c r="C231"/>
      <c r="D231"/>
      <c r="E231"/>
    </row>
    <row r="232" spans="2:5" ht="12.75">
      <c r="B232"/>
      <c r="C232"/>
      <c r="D232"/>
      <c r="E232"/>
    </row>
    <row r="233" spans="2:5" ht="12.75">
      <c r="B233"/>
      <c r="C233"/>
      <c r="D233"/>
      <c r="E233"/>
    </row>
    <row r="234" spans="2:5" ht="12.75">
      <c r="B234"/>
      <c r="C234"/>
      <c r="D234"/>
      <c r="E234"/>
    </row>
    <row r="235" spans="2:5" ht="12.75">
      <c r="B235"/>
      <c r="C235"/>
      <c r="D235"/>
      <c r="E235"/>
    </row>
    <row r="236" spans="2:5" ht="12.75">
      <c r="B236"/>
      <c r="C236"/>
      <c r="D236"/>
      <c r="E236"/>
    </row>
    <row r="237" spans="2:5" ht="12.75">
      <c r="B237"/>
      <c r="C237"/>
      <c r="D237"/>
      <c r="E237"/>
    </row>
    <row r="238" spans="2:5" ht="12.75">
      <c r="B238"/>
      <c r="C238"/>
      <c r="D238"/>
      <c r="E238"/>
    </row>
    <row r="239" spans="2:5" ht="12.75">
      <c r="B239"/>
      <c r="C239"/>
      <c r="D239"/>
      <c r="E239"/>
    </row>
    <row r="240" spans="2:5" ht="12.75">
      <c r="B240"/>
      <c r="C240"/>
      <c r="D240"/>
      <c r="E240"/>
    </row>
    <row r="241" spans="2:5" ht="12.75">
      <c r="B241"/>
      <c r="C241"/>
      <c r="D241"/>
      <c r="E241"/>
    </row>
    <row r="242" spans="2:5" ht="12.75">
      <c r="B242"/>
      <c r="C242"/>
      <c r="D242"/>
      <c r="E242"/>
    </row>
    <row r="243" spans="2:5" ht="12.75">
      <c r="B243"/>
      <c r="C243"/>
      <c r="D243"/>
      <c r="E243"/>
    </row>
    <row r="244" spans="2:5" ht="12.75">
      <c r="B244"/>
      <c r="C244"/>
      <c r="D244"/>
      <c r="E244"/>
    </row>
    <row r="245" spans="2:5" ht="12.75">
      <c r="B245"/>
      <c r="C245"/>
      <c r="D245"/>
      <c r="E245"/>
    </row>
    <row r="246" spans="2:5" ht="12.75">
      <c r="B246"/>
      <c r="C246"/>
      <c r="D246"/>
      <c r="E246"/>
    </row>
    <row r="247" spans="2:5" ht="12.75">
      <c r="B247"/>
      <c r="C247"/>
      <c r="D247"/>
      <c r="E247"/>
    </row>
    <row r="248" spans="2:5" ht="12.75">
      <c r="B248"/>
      <c r="C248"/>
      <c r="D248"/>
      <c r="E248"/>
    </row>
    <row r="249" spans="2:5" ht="12.75">
      <c r="B249"/>
      <c r="C249"/>
      <c r="D249"/>
      <c r="E249"/>
    </row>
    <row r="250" spans="2:5" ht="12.75">
      <c r="B250"/>
      <c r="C250"/>
      <c r="D250"/>
      <c r="E250"/>
    </row>
    <row r="251" spans="2:5" ht="12.75">
      <c r="B251"/>
      <c r="C251"/>
      <c r="D251"/>
      <c r="E251"/>
    </row>
    <row r="252" spans="2:5" ht="12.75">
      <c r="B252"/>
      <c r="C252"/>
      <c r="D252"/>
      <c r="E252"/>
    </row>
    <row r="253" spans="2:5" ht="12.75">
      <c r="B253"/>
      <c r="C253"/>
      <c r="D253"/>
      <c r="E253"/>
    </row>
    <row r="254" spans="2:5" ht="12.75">
      <c r="B254"/>
      <c r="C254"/>
      <c r="D254"/>
      <c r="E254"/>
    </row>
    <row r="255" spans="2:5" ht="12.75">
      <c r="B255"/>
      <c r="C255"/>
      <c r="D255"/>
      <c r="E255"/>
    </row>
    <row r="256" spans="2:5" ht="12.75">
      <c r="B256"/>
      <c r="C256"/>
      <c r="D256"/>
      <c r="E256"/>
    </row>
    <row r="257" spans="2:5" ht="12.75">
      <c r="B257"/>
      <c r="C257"/>
      <c r="D257"/>
      <c r="E257"/>
    </row>
    <row r="258" spans="2:5" ht="12.75">
      <c r="B258"/>
      <c r="C258"/>
      <c r="D258"/>
      <c r="E258"/>
    </row>
    <row r="259" spans="2:5" ht="12.75">
      <c r="B259"/>
      <c r="C259"/>
      <c r="D259"/>
      <c r="E259"/>
    </row>
    <row r="260" spans="2:5" ht="12.75">
      <c r="B260"/>
      <c r="C260"/>
      <c r="D260"/>
      <c r="E260"/>
    </row>
    <row r="261" spans="2:5" ht="12.75">
      <c r="B261"/>
      <c r="C261"/>
      <c r="D261"/>
      <c r="E261"/>
    </row>
    <row r="262" spans="2:5" ht="12.75">
      <c r="B262"/>
      <c r="C262"/>
      <c r="D262"/>
      <c r="E262"/>
    </row>
    <row r="263" spans="2:5" ht="12.75">
      <c r="B263"/>
      <c r="C263"/>
      <c r="D263"/>
      <c r="E263"/>
    </row>
    <row r="264" spans="2:5" ht="12.75">
      <c r="B264"/>
      <c r="C264"/>
      <c r="D264"/>
      <c r="E264"/>
    </row>
    <row r="265" spans="2:5" ht="12.75">
      <c r="B265"/>
      <c r="C265"/>
      <c r="D265"/>
      <c r="E265"/>
    </row>
    <row r="266" spans="2:5" ht="12.75">
      <c r="B266"/>
      <c r="C266"/>
      <c r="D266"/>
      <c r="E266"/>
    </row>
    <row r="267" spans="2:5" ht="12.75">
      <c r="B267"/>
      <c r="C267"/>
      <c r="D267"/>
      <c r="E267"/>
    </row>
    <row r="268" spans="2:5" ht="12.75">
      <c r="B268"/>
      <c r="C268"/>
      <c r="D268"/>
      <c r="E268"/>
    </row>
    <row r="269" spans="2:5" ht="12.75">
      <c r="B269"/>
      <c r="C269"/>
      <c r="D269"/>
      <c r="E269"/>
    </row>
    <row r="270" spans="2:5" ht="12.75">
      <c r="B270"/>
      <c r="C270"/>
      <c r="D270"/>
      <c r="E270"/>
    </row>
    <row r="271" spans="2:5" ht="12.75">
      <c r="B271"/>
      <c r="C271"/>
      <c r="D271"/>
      <c r="E271"/>
    </row>
    <row r="272" spans="2:5" ht="12.75">
      <c r="B272"/>
      <c r="C272"/>
      <c r="D272"/>
      <c r="E272"/>
    </row>
    <row r="273" spans="2:5" ht="12.75">
      <c r="B273"/>
      <c r="C273"/>
      <c r="D273"/>
      <c r="E273"/>
    </row>
    <row r="274" spans="2:5" ht="12.75">
      <c r="B274"/>
      <c r="C274"/>
      <c r="D274"/>
      <c r="E274"/>
    </row>
    <row r="275" spans="2:5" ht="12.75">
      <c r="B275"/>
      <c r="C275"/>
      <c r="D275"/>
      <c r="E275"/>
    </row>
    <row r="276" spans="2:5" ht="12.75">
      <c r="B276"/>
      <c r="C276"/>
      <c r="D276"/>
      <c r="E276"/>
    </row>
    <row r="277" spans="2:5" ht="12.75">
      <c r="B277"/>
      <c r="C277"/>
      <c r="D277"/>
      <c r="E277"/>
    </row>
    <row r="278" spans="2:5" ht="12.75">
      <c r="B278"/>
      <c r="C278"/>
      <c r="D278"/>
      <c r="E278"/>
    </row>
    <row r="279" spans="2:5" ht="12.75">
      <c r="B279"/>
      <c r="C279"/>
      <c r="D279"/>
      <c r="E279"/>
    </row>
    <row r="280" spans="2:5" ht="12.75">
      <c r="B280"/>
      <c r="C280"/>
      <c r="D280"/>
      <c r="E280"/>
    </row>
    <row r="281" spans="2:5" ht="12.75">
      <c r="B281"/>
      <c r="C281"/>
      <c r="D281"/>
      <c r="E281"/>
    </row>
    <row r="282" spans="2:5" ht="12.75">
      <c r="B282"/>
      <c r="C282"/>
      <c r="D282"/>
      <c r="E282"/>
    </row>
    <row r="283" spans="2:5" ht="12.75">
      <c r="B283"/>
      <c r="C283"/>
      <c r="D283"/>
      <c r="E283"/>
    </row>
    <row r="284" spans="2:5" ht="12.75">
      <c r="B284"/>
      <c r="C284"/>
      <c r="D284"/>
      <c r="E284"/>
    </row>
    <row r="285" spans="2:5" ht="12.75">
      <c r="B285"/>
      <c r="C285"/>
      <c r="D285"/>
      <c r="E285"/>
    </row>
    <row r="286" spans="2:5" ht="12.75">
      <c r="B286"/>
      <c r="C286"/>
      <c r="D286"/>
      <c r="E286"/>
    </row>
    <row r="287" spans="2:5" ht="12.75">
      <c r="B287"/>
      <c r="C287"/>
      <c r="D287"/>
      <c r="E287"/>
    </row>
    <row r="288" spans="2:5" ht="12.75">
      <c r="B288"/>
      <c r="C288"/>
      <c r="D288"/>
      <c r="E288"/>
    </row>
    <row r="289" spans="2:5" ht="12.75">
      <c r="B289"/>
      <c r="C289"/>
      <c r="D289"/>
      <c r="E289"/>
    </row>
    <row r="290" spans="2:5" ht="12.75">
      <c r="B290"/>
      <c r="C290"/>
      <c r="D290"/>
      <c r="E290"/>
    </row>
    <row r="291" spans="2:5" ht="12.75">
      <c r="B291"/>
      <c r="C291"/>
      <c r="D291"/>
      <c r="E291"/>
    </row>
    <row r="292" spans="2:5" ht="12.75">
      <c r="B292"/>
      <c r="C292"/>
      <c r="D292"/>
      <c r="E292"/>
    </row>
    <row r="293" spans="2:5" ht="12.75">
      <c r="B293"/>
      <c r="C293"/>
      <c r="D293"/>
      <c r="E293"/>
    </row>
    <row r="294" spans="2:5" ht="12.75">
      <c r="B294"/>
      <c r="C294"/>
      <c r="D294"/>
      <c r="E294"/>
    </row>
    <row r="295" spans="2:5" ht="12.75">
      <c r="B295"/>
      <c r="C295"/>
      <c r="D295"/>
      <c r="E295"/>
    </row>
    <row r="296" spans="2:5" ht="12.75">
      <c r="B296"/>
      <c r="C296"/>
      <c r="D296"/>
      <c r="E296"/>
    </row>
    <row r="297" spans="2:5" ht="12.75">
      <c r="B297"/>
      <c r="C297"/>
      <c r="D297"/>
      <c r="E297"/>
    </row>
    <row r="298" spans="2:5" ht="12.75">
      <c r="B298"/>
      <c r="C298"/>
      <c r="D298"/>
      <c r="E298"/>
    </row>
    <row r="299" spans="2:5" ht="12.75">
      <c r="B299"/>
      <c r="C299"/>
      <c r="D299"/>
      <c r="E299"/>
    </row>
    <row r="300" spans="2:5" ht="12.75">
      <c r="B300"/>
      <c r="C300"/>
      <c r="D300"/>
      <c r="E300"/>
    </row>
    <row r="301" spans="2:5" ht="12.75">
      <c r="B301"/>
      <c r="C301"/>
      <c r="D301"/>
      <c r="E301"/>
    </row>
    <row r="302" spans="2:5" ht="12.75">
      <c r="B302"/>
      <c r="C302"/>
      <c r="D302"/>
      <c r="E302"/>
    </row>
    <row r="303" spans="2:5" ht="12.75">
      <c r="B303"/>
      <c r="C303"/>
      <c r="D303"/>
      <c r="E303"/>
    </row>
    <row r="304" spans="2:5" ht="12.75">
      <c r="B304"/>
      <c r="C304"/>
      <c r="D304"/>
      <c r="E304"/>
    </row>
    <row r="305" spans="2:5" ht="12.75">
      <c r="B305"/>
      <c r="C305"/>
      <c r="D305"/>
      <c r="E305"/>
    </row>
    <row r="306" spans="2:5" ht="12.75">
      <c r="B306"/>
      <c r="C306"/>
      <c r="D306"/>
      <c r="E306"/>
    </row>
    <row r="307" spans="2:5" ht="12.75">
      <c r="B307"/>
      <c r="C307"/>
      <c r="D307"/>
      <c r="E307"/>
    </row>
    <row r="308" spans="2:5" ht="12.75">
      <c r="B308"/>
      <c r="C308"/>
      <c r="D308"/>
      <c r="E308"/>
    </row>
    <row r="309" spans="2:5" ht="12.75">
      <c r="B309"/>
      <c r="C309"/>
      <c r="D309"/>
      <c r="E309"/>
    </row>
    <row r="310" spans="2:5" ht="12.75">
      <c r="B310"/>
      <c r="C310"/>
      <c r="D310"/>
      <c r="E310"/>
    </row>
    <row r="311" spans="2:5" ht="12.75">
      <c r="B311"/>
      <c r="C311"/>
      <c r="D311"/>
      <c r="E311"/>
    </row>
    <row r="312" spans="2:5" ht="12.75">
      <c r="B312"/>
      <c r="C312"/>
      <c r="D312"/>
      <c r="E312"/>
    </row>
    <row r="313" spans="2:5" ht="12.75">
      <c r="B313"/>
      <c r="C313"/>
      <c r="D313"/>
      <c r="E313"/>
    </row>
    <row r="314" spans="2:5" ht="12.75">
      <c r="B314"/>
      <c r="C314"/>
      <c r="D314"/>
      <c r="E314"/>
    </row>
    <row r="315" spans="2:5" ht="12.75">
      <c r="B315"/>
      <c r="C315"/>
      <c r="D315"/>
      <c r="E315"/>
    </row>
    <row r="316" spans="2:5" ht="12.75">
      <c r="B316"/>
      <c r="C316"/>
      <c r="D316"/>
      <c r="E316"/>
    </row>
    <row r="317" spans="2:5" ht="12.75">
      <c r="B317"/>
      <c r="C317"/>
      <c r="D317"/>
      <c r="E317"/>
    </row>
    <row r="318" spans="2:5" ht="12.75">
      <c r="B318"/>
      <c r="C318"/>
      <c r="D318"/>
      <c r="E318"/>
    </row>
    <row r="319" spans="2:5" ht="12.75">
      <c r="B319"/>
      <c r="C319"/>
      <c r="D319"/>
      <c r="E319"/>
    </row>
    <row r="320" spans="2:5" ht="12.75">
      <c r="B320"/>
      <c r="C320"/>
      <c r="D320"/>
      <c r="E320"/>
    </row>
    <row r="321" spans="2:5" ht="12.75">
      <c r="B321"/>
      <c r="C321"/>
      <c r="D321"/>
      <c r="E321"/>
    </row>
    <row r="322" spans="2:5" ht="12.75">
      <c r="B322"/>
      <c r="C322"/>
      <c r="D322"/>
      <c r="E322"/>
    </row>
    <row r="323" spans="2:5" ht="12.75">
      <c r="B323"/>
      <c r="C323"/>
      <c r="D323"/>
      <c r="E323"/>
    </row>
    <row r="324" spans="2:5" ht="12.75">
      <c r="B324"/>
      <c r="C324"/>
      <c r="D324"/>
      <c r="E324"/>
    </row>
    <row r="325" spans="2:5" ht="12.75">
      <c r="B325"/>
      <c r="C325"/>
      <c r="D325"/>
      <c r="E325"/>
    </row>
    <row r="326" spans="2:5" ht="12.75">
      <c r="B326"/>
      <c r="C326"/>
      <c r="D326"/>
      <c r="E326"/>
    </row>
    <row r="327" spans="2:5" ht="12.75">
      <c r="B327"/>
      <c r="C327"/>
      <c r="D327"/>
      <c r="E327"/>
    </row>
    <row r="328" spans="2:5" ht="12.75">
      <c r="B328"/>
      <c r="C328"/>
      <c r="D328"/>
      <c r="E328"/>
    </row>
    <row r="329" spans="2:5" ht="12.75">
      <c r="B329"/>
      <c r="C329"/>
      <c r="D329"/>
      <c r="E329"/>
    </row>
    <row r="330" spans="2:5" ht="12.75">
      <c r="B330"/>
      <c r="C330"/>
      <c r="D330"/>
      <c r="E330"/>
    </row>
    <row r="331" spans="2:5" ht="12.75">
      <c r="B331"/>
      <c r="C331"/>
      <c r="D331"/>
      <c r="E331"/>
    </row>
    <row r="332" spans="2:5" ht="12.75">
      <c r="B332"/>
      <c r="C332"/>
      <c r="D332"/>
      <c r="E332"/>
    </row>
    <row r="333" spans="2:5" ht="12.75">
      <c r="B333"/>
      <c r="C333"/>
      <c r="D333"/>
      <c r="E333"/>
    </row>
    <row r="334" spans="2:5" ht="12.75">
      <c r="B334"/>
      <c r="C334"/>
      <c r="D334"/>
      <c r="E334"/>
    </row>
    <row r="335" spans="2:5" ht="12.75">
      <c r="B335"/>
      <c r="C335"/>
      <c r="D335"/>
      <c r="E335"/>
    </row>
    <row r="336" spans="2:5" ht="12.75">
      <c r="B336"/>
      <c r="C336"/>
      <c r="D336"/>
      <c r="E336"/>
    </row>
    <row r="337" spans="2:5" ht="12.75">
      <c r="B337"/>
      <c r="C337"/>
      <c r="D337"/>
      <c r="E337"/>
    </row>
    <row r="338" spans="2:5" ht="12.75">
      <c r="B338"/>
      <c r="C338"/>
      <c r="D338"/>
      <c r="E338"/>
    </row>
    <row r="339" spans="2:5" ht="12.75">
      <c r="B339"/>
      <c r="C339"/>
      <c r="D339"/>
      <c r="E339"/>
    </row>
    <row r="340" spans="2:5" ht="12.75">
      <c r="B340"/>
      <c r="C340"/>
      <c r="D340"/>
      <c r="E340"/>
    </row>
    <row r="341" spans="2:5" ht="12.75">
      <c r="B341"/>
      <c r="C341"/>
      <c r="D341"/>
      <c r="E341"/>
    </row>
    <row r="342" spans="2:5" ht="12.75">
      <c r="B342"/>
      <c r="C342"/>
      <c r="D342"/>
      <c r="E342"/>
    </row>
    <row r="343" spans="2:5" ht="12.75">
      <c r="B343"/>
      <c r="C343"/>
      <c r="D343"/>
      <c r="E343"/>
    </row>
    <row r="344" spans="2:5" ht="12.75">
      <c r="B344"/>
      <c r="C344"/>
      <c r="D344"/>
      <c r="E344"/>
    </row>
    <row r="345" spans="2:5" ht="12.75">
      <c r="B345"/>
      <c r="C345"/>
      <c r="D345"/>
      <c r="E345"/>
    </row>
    <row r="346" spans="2:5" ht="12.75">
      <c r="B346"/>
      <c r="C346"/>
      <c r="D346"/>
      <c r="E346"/>
    </row>
    <row r="347" spans="2:5" ht="12.75">
      <c r="B347"/>
      <c r="C347"/>
      <c r="D347"/>
      <c r="E347"/>
    </row>
    <row r="348" spans="2:5" ht="12.75">
      <c r="B348"/>
      <c r="C348"/>
      <c r="D348"/>
      <c r="E348"/>
    </row>
    <row r="349" spans="2:5" ht="12.75">
      <c r="B349"/>
      <c r="C349"/>
      <c r="D349"/>
      <c r="E349"/>
    </row>
    <row r="350" spans="2:5" ht="12.75">
      <c r="B350"/>
      <c r="C350"/>
      <c r="D350"/>
      <c r="E350"/>
    </row>
    <row r="351" spans="2:5" ht="12.75">
      <c r="B351"/>
      <c r="C351"/>
      <c r="D351"/>
      <c r="E351"/>
    </row>
    <row r="352" spans="2:5" ht="12.75">
      <c r="B352"/>
      <c r="C352"/>
      <c r="D352"/>
      <c r="E352"/>
    </row>
    <row r="353" spans="2:5" ht="12.75">
      <c r="B353"/>
      <c r="C353"/>
      <c r="D353"/>
      <c r="E353"/>
    </row>
    <row r="354" spans="2:5" ht="12.75">
      <c r="B354"/>
      <c r="C354"/>
      <c r="D354"/>
      <c r="E354"/>
    </row>
    <row r="355" spans="2:5" ht="12.75">
      <c r="B355"/>
      <c r="C355"/>
      <c r="D355"/>
      <c r="E355"/>
    </row>
    <row r="356" spans="2:5" ht="12.75">
      <c r="B356"/>
      <c r="C356"/>
      <c r="D356"/>
      <c r="E356"/>
    </row>
    <row r="357" spans="2:5" ht="12.75">
      <c r="B357"/>
      <c r="C357"/>
      <c r="D357"/>
      <c r="E357"/>
    </row>
    <row r="358" spans="2:5" ht="12.75">
      <c r="B358"/>
      <c r="C358"/>
      <c r="D358"/>
      <c r="E358"/>
    </row>
    <row r="359" spans="2:5" ht="12.75">
      <c r="B359"/>
      <c r="C359"/>
      <c r="D359"/>
      <c r="E359"/>
    </row>
    <row r="360" spans="2:5" ht="12.75">
      <c r="B360"/>
      <c r="C360"/>
      <c r="D360"/>
      <c r="E360"/>
    </row>
    <row r="361" spans="2:5" ht="12.75">
      <c r="B361"/>
      <c r="C361"/>
      <c r="D361"/>
      <c r="E361"/>
    </row>
    <row r="362" spans="2:5" ht="12.75">
      <c r="B362"/>
      <c r="C362"/>
      <c r="D362"/>
      <c r="E362"/>
    </row>
    <row r="363" spans="2:5" ht="12.75">
      <c r="B363"/>
      <c r="C363"/>
      <c r="D363"/>
      <c r="E363"/>
    </row>
    <row r="364" spans="2:5" ht="12.75">
      <c r="B364"/>
      <c r="C364"/>
      <c r="D364"/>
      <c r="E364"/>
    </row>
    <row r="365" spans="2:5" ht="12.75">
      <c r="B365"/>
      <c r="C365"/>
      <c r="D365"/>
      <c r="E365"/>
    </row>
    <row r="366" spans="2:5" ht="12.75">
      <c r="B366"/>
      <c r="C366"/>
      <c r="D366"/>
      <c r="E366"/>
    </row>
    <row r="367" spans="2:5" ht="12.75">
      <c r="B367"/>
      <c r="C367"/>
      <c r="D367"/>
      <c r="E367"/>
    </row>
    <row r="368" spans="2:5" ht="12.75">
      <c r="B368"/>
      <c r="C368"/>
      <c r="D368"/>
      <c r="E368"/>
    </row>
    <row r="369" spans="2:5" ht="12.75">
      <c r="B369"/>
      <c r="C369"/>
      <c r="D369"/>
      <c r="E369"/>
    </row>
    <row r="370" spans="2:5" ht="12.75">
      <c r="B370"/>
      <c r="C370"/>
      <c r="D370"/>
      <c r="E370"/>
    </row>
    <row r="371" spans="2:5" ht="12.75">
      <c r="B371"/>
      <c r="C371"/>
      <c r="D371"/>
      <c r="E371"/>
    </row>
    <row r="372" spans="2:5" ht="12.75">
      <c r="B372"/>
      <c r="C372"/>
      <c r="D372"/>
      <c r="E372"/>
    </row>
    <row r="373" spans="2:5" ht="12.75">
      <c r="B373"/>
      <c r="C373"/>
      <c r="D373"/>
      <c r="E373"/>
    </row>
    <row r="374" spans="2:5" ht="12.75">
      <c r="B374"/>
      <c r="C374"/>
      <c r="D374"/>
      <c r="E374"/>
    </row>
    <row r="375" spans="2:5" ht="12.75">
      <c r="B375"/>
      <c r="C375"/>
      <c r="D375"/>
      <c r="E375"/>
    </row>
    <row r="376" spans="2:5" ht="12.75">
      <c r="B376"/>
      <c r="C376"/>
      <c r="D376"/>
      <c r="E376"/>
    </row>
    <row r="377" spans="2:5" ht="12.75">
      <c r="B377"/>
      <c r="C377"/>
      <c r="D377"/>
      <c r="E377"/>
    </row>
    <row r="378" spans="2:5" ht="12.75">
      <c r="B378"/>
      <c r="C378"/>
      <c r="D378"/>
      <c r="E378"/>
    </row>
    <row r="379" spans="2:5" ht="12.75">
      <c r="B379"/>
      <c r="C379"/>
      <c r="D379"/>
      <c r="E379"/>
    </row>
    <row r="380" spans="2:5" ht="12.75">
      <c r="B380"/>
      <c r="C380"/>
      <c r="D380"/>
      <c r="E380"/>
    </row>
    <row r="381" spans="2:5" ht="12.75">
      <c r="B381"/>
      <c r="C381"/>
      <c r="D381"/>
      <c r="E381"/>
    </row>
    <row r="382" spans="2:5" ht="12.75">
      <c r="B382"/>
      <c r="C382"/>
      <c r="D382"/>
      <c r="E382"/>
    </row>
    <row r="383" spans="2:5" ht="12.75">
      <c r="B383"/>
      <c r="C383"/>
      <c r="D383"/>
      <c r="E383"/>
    </row>
    <row r="384" spans="2:5" ht="12.75">
      <c r="B384"/>
      <c r="C384"/>
      <c r="D384"/>
      <c r="E384"/>
    </row>
    <row r="385" spans="2:5" ht="12.75">
      <c r="B385"/>
      <c r="C385"/>
      <c r="D385"/>
      <c r="E385"/>
    </row>
    <row r="386" spans="2:5" ht="12.75">
      <c r="B386"/>
      <c r="C386"/>
      <c r="D386"/>
      <c r="E386"/>
    </row>
    <row r="387" spans="2:5" ht="12.75">
      <c r="B387"/>
      <c r="C387"/>
      <c r="D387"/>
      <c r="E387"/>
    </row>
    <row r="388" spans="2:5" ht="12.75">
      <c r="B388"/>
      <c r="C388"/>
      <c r="D388"/>
      <c r="E388"/>
    </row>
    <row r="389" spans="2:5" ht="12.75">
      <c r="B389"/>
      <c r="C389"/>
      <c r="D389"/>
      <c r="E389"/>
    </row>
    <row r="390" spans="2:5" ht="12.75">
      <c r="B390"/>
      <c r="C390"/>
      <c r="D390"/>
      <c r="E390"/>
    </row>
    <row r="391" spans="2:5" ht="12.75">
      <c r="B391"/>
      <c r="C391"/>
      <c r="D391"/>
      <c r="E391"/>
    </row>
    <row r="392" spans="2:5" ht="12.75">
      <c r="B392"/>
      <c r="C392"/>
      <c r="D392"/>
      <c r="E392"/>
    </row>
    <row r="393" spans="2:5" ht="12.75">
      <c r="B393"/>
      <c r="C393"/>
      <c r="D393"/>
      <c r="E393"/>
    </row>
    <row r="394" spans="2:5" ht="12.75">
      <c r="B394"/>
      <c r="C394"/>
      <c r="D394"/>
      <c r="E394"/>
    </row>
    <row r="395" spans="2:5" ht="12.75">
      <c r="B395"/>
      <c r="C395"/>
      <c r="D395"/>
      <c r="E395"/>
    </row>
    <row r="396" spans="2:5" ht="12.75">
      <c r="B396"/>
      <c r="C396"/>
      <c r="D396"/>
      <c r="E396"/>
    </row>
    <row r="397" spans="2:5" ht="12.75">
      <c r="B397"/>
      <c r="C397"/>
      <c r="D397"/>
      <c r="E397"/>
    </row>
    <row r="398" spans="2:5" ht="12.75">
      <c r="B398"/>
      <c r="C398"/>
      <c r="D398"/>
      <c r="E398"/>
    </row>
    <row r="399" spans="2:5" ht="12.75">
      <c r="B399"/>
      <c r="C399"/>
      <c r="D399"/>
      <c r="E399"/>
    </row>
    <row r="400" spans="2:5" ht="12.75">
      <c r="B400"/>
      <c r="C400"/>
      <c r="D400"/>
      <c r="E400"/>
    </row>
    <row r="401" spans="2:5" ht="12.75">
      <c r="B401"/>
      <c r="C401"/>
      <c r="D401"/>
      <c r="E401"/>
    </row>
    <row r="402" spans="2:5" ht="12.75">
      <c r="B402"/>
      <c r="C402"/>
      <c r="D402"/>
      <c r="E402"/>
    </row>
    <row r="403" spans="2:5" ht="12.75">
      <c r="B403"/>
      <c r="C403"/>
      <c r="D403"/>
      <c r="E403"/>
    </row>
    <row r="404" spans="2:5" ht="12.75">
      <c r="B404"/>
      <c r="C404"/>
      <c r="D404"/>
      <c r="E404"/>
    </row>
    <row r="405" spans="2:5" ht="12.75">
      <c r="B405"/>
      <c r="C405"/>
      <c r="D405"/>
      <c r="E405"/>
    </row>
    <row r="406" spans="2:5" ht="12.75">
      <c r="B406"/>
      <c r="C406"/>
      <c r="D406"/>
      <c r="E406"/>
    </row>
    <row r="407" spans="2:5" ht="12.75">
      <c r="B407"/>
      <c r="C407"/>
      <c r="D407"/>
      <c r="E407"/>
    </row>
    <row r="408" spans="2:5" ht="12.75">
      <c r="B408"/>
      <c r="C408"/>
      <c r="D408"/>
      <c r="E408"/>
    </row>
    <row r="409" spans="2:5" ht="12.75">
      <c r="B409"/>
      <c r="C409"/>
      <c r="D409"/>
      <c r="E409"/>
    </row>
    <row r="410" spans="2:5" ht="12.75">
      <c r="B410"/>
      <c r="C410"/>
      <c r="D410"/>
      <c r="E410"/>
    </row>
    <row r="411" spans="2:5" ht="12.75">
      <c r="B411"/>
      <c r="C411"/>
      <c r="D411"/>
      <c r="E411"/>
    </row>
    <row r="412" spans="2:5" ht="12.75">
      <c r="B412"/>
      <c r="C412"/>
      <c r="D412"/>
      <c r="E412"/>
    </row>
    <row r="413" spans="2:5" ht="12.75">
      <c r="B413"/>
      <c r="C413"/>
      <c r="D413"/>
      <c r="E413"/>
    </row>
    <row r="414" spans="2:5" ht="12.75">
      <c r="B414"/>
      <c r="C414"/>
      <c r="D414"/>
      <c r="E414"/>
    </row>
    <row r="415" spans="2:5" ht="12.75">
      <c r="B415"/>
      <c r="C415"/>
      <c r="D415"/>
      <c r="E415"/>
    </row>
    <row r="416" spans="2:5" ht="12.75">
      <c r="B416"/>
      <c r="C416"/>
      <c r="D416"/>
      <c r="E416"/>
    </row>
    <row r="417" spans="2:5" ht="12.75">
      <c r="B417"/>
      <c r="C417"/>
      <c r="D417"/>
      <c r="E417"/>
    </row>
    <row r="418" spans="2:5" ht="12.75">
      <c r="B418"/>
      <c r="C418"/>
      <c r="D418"/>
      <c r="E418"/>
    </row>
    <row r="419" spans="2:5" ht="12.75">
      <c r="B419"/>
      <c r="C419"/>
      <c r="D419"/>
      <c r="E419"/>
    </row>
    <row r="420" spans="2:5" ht="12.75">
      <c r="B420"/>
      <c r="C420"/>
      <c r="D420"/>
      <c r="E420"/>
    </row>
    <row r="421" spans="2:5" ht="12.75">
      <c r="B421"/>
      <c r="C421"/>
      <c r="D421"/>
      <c r="E421"/>
    </row>
    <row r="422" spans="2:5" ht="12.75">
      <c r="B422"/>
      <c r="C422"/>
      <c r="D422"/>
      <c r="E422"/>
    </row>
    <row r="423" spans="2:5" ht="12.75">
      <c r="B423"/>
      <c r="C423"/>
      <c r="D423"/>
      <c r="E423"/>
    </row>
    <row r="424" spans="2:5" ht="12.75">
      <c r="B424"/>
      <c r="C424"/>
      <c r="D424"/>
      <c r="E424"/>
    </row>
    <row r="425" spans="2:5" ht="12.75">
      <c r="B425"/>
      <c r="C425"/>
      <c r="D425"/>
      <c r="E425"/>
    </row>
    <row r="426" spans="2:5" ht="12.75">
      <c r="B426"/>
      <c r="C426"/>
      <c r="D426"/>
      <c r="E426"/>
    </row>
    <row r="427" spans="2:5" ht="12.75">
      <c r="B427"/>
      <c r="C427"/>
      <c r="D427"/>
      <c r="E427"/>
    </row>
    <row r="428" spans="2:5" ht="12.75">
      <c r="B428"/>
      <c r="C428"/>
      <c r="D428"/>
      <c r="E428"/>
    </row>
    <row r="429" spans="2:5" ht="12.75">
      <c r="B429"/>
      <c r="C429"/>
      <c r="D429"/>
      <c r="E429"/>
    </row>
    <row r="430" spans="2:5" ht="12.75">
      <c r="B430"/>
      <c r="C430"/>
      <c r="D430"/>
      <c r="E430"/>
    </row>
    <row r="431" spans="2:5" ht="12.75">
      <c r="B431"/>
      <c r="C431"/>
      <c r="D431"/>
      <c r="E431"/>
    </row>
    <row r="432" spans="2:5" ht="12.75">
      <c r="B432"/>
      <c r="C432"/>
      <c r="D432"/>
      <c r="E432"/>
    </row>
    <row r="433" spans="2:5" ht="12.75">
      <c r="B433"/>
      <c r="C433"/>
      <c r="D433"/>
      <c r="E433"/>
    </row>
    <row r="434" spans="2:5" ht="12.75">
      <c r="B434"/>
      <c r="C434"/>
      <c r="D434"/>
      <c r="E434"/>
    </row>
    <row r="435" spans="2:5" ht="12.75">
      <c r="B435"/>
      <c r="C435"/>
      <c r="D435"/>
      <c r="E435"/>
    </row>
    <row r="436" spans="2:5" ht="12.75">
      <c r="B436"/>
      <c r="C436"/>
      <c r="D436"/>
      <c r="E436"/>
    </row>
    <row r="437" spans="2:5" ht="12.75">
      <c r="B437"/>
      <c r="C437"/>
      <c r="D437"/>
      <c r="E437"/>
    </row>
    <row r="438" spans="2:5" ht="12.75">
      <c r="B438"/>
      <c r="C438"/>
      <c r="D438"/>
      <c r="E438"/>
    </row>
    <row r="439" spans="2:5" ht="12.75">
      <c r="B439"/>
      <c r="C439"/>
      <c r="D439"/>
      <c r="E439"/>
    </row>
    <row r="440" spans="2:5" ht="12.75">
      <c r="B440"/>
      <c r="C440"/>
      <c r="D440"/>
      <c r="E440"/>
    </row>
    <row r="441" spans="2:5" ht="12.75">
      <c r="B441"/>
      <c r="C441"/>
      <c r="D441"/>
      <c r="E441"/>
    </row>
    <row r="442" spans="2:5" ht="12.75">
      <c r="B442"/>
      <c r="C442"/>
      <c r="D442"/>
      <c r="E442"/>
    </row>
    <row r="443" spans="2:5" ht="12.75">
      <c r="B443"/>
      <c r="C443"/>
      <c r="D443"/>
      <c r="E443"/>
    </row>
    <row r="444" spans="2:5" ht="12.75">
      <c r="B444"/>
      <c r="C444"/>
      <c r="D444"/>
      <c r="E444"/>
    </row>
    <row r="445" spans="2:5" ht="12.75">
      <c r="B445"/>
      <c r="C445"/>
      <c r="D445"/>
      <c r="E445"/>
    </row>
    <row r="446" spans="2:5" ht="12.75">
      <c r="B446"/>
      <c r="C446"/>
      <c r="D446"/>
      <c r="E446"/>
    </row>
    <row r="447" spans="2:5" ht="12.75">
      <c r="B447"/>
      <c r="C447"/>
      <c r="D447"/>
      <c r="E447"/>
    </row>
    <row r="448" spans="2:5" ht="12.75">
      <c r="B448"/>
      <c r="C448"/>
      <c r="D448"/>
      <c r="E448"/>
    </row>
    <row r="449" spans="2:5" ht="12.75">
      <c r="B449"/>
      <c r="C449"/>
      <c r="D449"/>
      <c r="E449"/>
    </row>
    <row r="450" spans="2:5" ht="12.75">
      <c r="B450"/>
      <c r="C450"/>
      <c r="D450"/>
      <c r="E450"/>
    </row>
    <row r="451" spans="2:5" ht="12.75">
      <c r="B451"/>
      <c r="C451"/>
      <c r="D451"/>
      <c r="E451"/>
    </row>
    <row r="452" spans="2:5" ht="12.75">
      <c r="B452"/>
      <c r="C452"/>
      <c r="D452"/>
      <c r="E452"/>
    </row>
    <row r="453" spans="2:5" ht="12.75">
      <c r="B453"/>
      <c r="C453"/>
      <c r="D453"/>
      <c r="E453"/>
    </row>
    <row r="454" spans="2:5" ht="12.75">
      <c r="B454"/>
      <c r="C454"/>
      <c r="D454"/>
      <c r="E454"/>
    </row>
    <row r="455" spans="2:5" ht="12.75">
      <c r="B455"/>
      <c r="C455"/>
      <c r="D455"/>
      <c r="E455"/>
    </row>
    <row r="456" spans="2:5" ht="12.75">
      <c r="B456"/>
      <c r="C456"/>
      <c r="D456"/>
      <c r="E456"/>
    </row>
    <row r="457" spans="2:5" ht="12.75">
      <c r="B457"/>
      <c r="C457"/>
      <c r="D457"/>
      <c r="E457"/>
    </row>
    <row r="458" spans="2:5" ht="12.75">
      <c r="B458"/>
      <c r="C458"/>
      <c r="D458"/>
      <c r="E458"/>
    </row>
    <row r="459" spans="2:5" ht="12.75">
      <c r="B459"/>
      <c r="C459"/>
      <c r="D459"/>
      <c r="E459"/>
    </row>
    <row r="460" spans="2:5" ht="12.75">
      <c r="B460"/>
      <c r="C460"/>
      <c r="D460"/>
      <c r="E460"/>
    </row>
    <row r="461" spans="2:5" ht="12.75">
      <c r="B461"/>
      <c r="C461"/>
      <c r="D461"/>
      <c r="E461"/>
    </row>
    <row r="462" spans="2:5" ht="12.75">
      <c r="B462"/>
      <c r="C462"/>
      <c r="D462"/>
      <c r="E462"/>
    </row>
    <row r="463" spans="2:5" ht="12.75">
      <c r="B463"/>
      <c r="C463"/>
      <c r="D463"/>
      <c r="E463"/>
    </row>
    <row r="464" spans="2:5" ht="12.75">
      <c r="B464"/>
      <c r="C464"/>
      <c r="D464"/>
      <c r="E464"/>
    </row>
    <row r="465" spans="2:5" ht="12.75">
      <c r="B465"/>
      <c r="C465"/>
      <c r="D465"/>
      <c r="E465"/>
    </row>
    <row r="466" spans="2:5" ht="12.75">
      <c r="B466"/>
      <c r="C466"/>
      <c r="D466"/>
      <c r="E466"/>
    </row>
    <row r="467" spans="2:5" ht="12.75">
      <c r="B467"/>
      <c r="C467"/>
      <c r="D467"/>
      <c r="E467"/>
    </row>
    <row r="468" spans="2:5" ht="12.75">
      <c r="B468"/>
      <c r="C468"/>
      <c r="D468"/>
      <c r="E468"/>
    </row>
    <row r="469" spans="2:5" ht="12.75">
      <c r="B469"/>
      <c r="C469"/>
      <c r="D469"/>
      <c r="E469"/>
    </row>
    <row r="470" spans="2:5" ht="12.75">
      <c r="B470"/>
      <c r="C470"/>
      <c r="D470"/>
      <c r="E470"/>
    </row>
    <row r="471" spans="2:5" ht="12.75">
      <c r="B471"/>
      <c r="C471"/>
      <c r="D471"/>
      <c r="E471"/>
    </row>
    <row r="472" spans="2:5" ht="12.75">
      <c r="B472"/>
      <c r="C472"/>
      <c r="D472"/>
      <c r="E472"/>
    </row>
    <row r="473" spans="2:5" ht="12.75">
      <c r="B473"/>
      <c r="C473"/>
      <c r="D473"/>
      <c r="E473"/>
    </row>
    <row r="474" spans="2:5" ht="12.75">
      <c r="B474"/>
      <c r="C474"/>
      <c r="D474"/>
      <c r="E474"/>
    </row>
    <row r="475" spans="2:5" ht="12.75">
      <c r="B475"/>
      <c r="C475"/>
      <c r="D475"/>
      <c r="E475"/>
    </row>
    <row r="476" spans="2:5" ht="12.75">
      <c r="B476"/>
      <c r="C476"/>
      <c r="D476"/>
      <c r="E476"/>
    </row>
    <row r="477" spans="2:5" ht="12.75">
      <c r="B477"/>
      <c r="C477"/>
      <c r="D477"/>
      <c r="E477"/>
    </row>
    <row r="478" spans="2:5" ht="12.75">
      <c r="B478"/>
      <c r="C478"/>
      <c r="D478"/>
      <c r="E478"/>
    </row>
    <row r="479" spans="2:5" ht="12.75">
      <c r="B479"/>
      <c r="C479"/>
      <c r="D479"/>
      <c r="E479"/>
    </row>
    <row r="480" spans="2:5" ht="12.75">
      <c r="B480"/>
      <c r="C480"/>
      <c r="D480"/>
      <c r="E480"/>
    </row>
    <row r="481" spans="2:5" ht="12.75">
      <c r="B481"/>
      <c r="C481"/>
      <c r="D481"/>
      <c r="E481"/>
    </row>
    <row r="482" spans="2:5" ht="12.75">
      <c r="B482"/>
      <c r="C482"/>
      <c r="D482"/>
      <c r="E482"/>
    </row>
    <row r="483" spans="2:5" ht="12.75">
      <c r="B483"/>
      <c r="C483"/>
      <c r="D483"/>
      <c r="E483"/>
    </row>
    <row r="484" spans="2:5" ht="12.75">
      <c r="B484"/>
      <c r="C484"/>
      <c r="D484"/>
      <c r="E484"/>
    </row>
    <row r="485" spans="2:5" ht="12.75">
      <c r="B485"/>
      <c r="C485"/>
      <c r="D485"/>
      <c r="E485"/>
    </row>
    <row r="486" spans="2:5" ht="12.75">
      <c r="B486"/>
      <c r="C486"/>
      <c r="D486"/>
      <c r="E486"/>
    </row>
    <row r="487" spans="2:5" ht="12.75">
      <c r="B487"/>
      <c r="C487"/>
      <c r="D487"/>
      <c r="E487"/>
    </row>
    <row r="488" spans="2:5" ht="12.75">
      <c r="B488"/>
      <c r="C488"/>
      <c r="D488"/>
      <c r="E488"/>
    </row>
    <row r="489" spans="2:5" ht="12.75">
      <c r="B489"/>
      <c r="C489"/>
      <c r="D489"/>
      <c r="E489"/>
    </row>
    <row r="490" spans="2:5" ht="12.75">
      <c r="B490"/>
      <c r="C490"/>
      <c r="D490"/>
      <c r="E490"/>
    </row>
    <row r="491" spans="2:5" ht="12.75">
      <c r="B491"/>
      <c r="C491"/>
      <c r="D491"/>
      <c r="E491"/>
    </row>
    <row r="492" spans="2:5" ht="12.75">
      <c r="B492"/>
      <c r="C492"/>
      <c r="D492"/>
      <c r="E492"/>
    </row>
    <row r="493" spans="2:5" ht="12.75">
      <c r="B493"/>
      <c r="C493"/>
      <c r="D493"/>
      <c r="E493"/>
    </row>
    <row r="494" spans="2:5" ht="12.75">
      <c r="B494"/>
      <c r="C494"/>
      <c r="D494"/>
      <c r="E494"/>
    </row>
    <row r="495" spans="2:5" ht="12.75">
      <c r="B495"/>
      <c r="C495"/>
      <c r="D495"/>
      <c r="E495"/>
    </row>
    <row r="496" spans="2:5" ht="12.75">
      <c r="B496"/>
      <c r="C496"/>
      <c r="D496"/>
      <c r="E496"/>
    </row>
    <row r="497" spans="2:5" ht="12.75">
      <c r="B497"/>
      <c r="C497"/>
      <c r="D497"/>
      <c r="E497"/>
    </row>
    <row r="498" spans="2:5" ht="12.75">
      <c r="B498"/>
      <c r="C498"/>
      <c r="D498"/>
      <c r="E498"/>
    </row>
    <row r="499" spans="2:5" ht="12.75">
      <c r="B499"/>
      <c r="C499"/>
      <c r="D499"/>
      <c r="E499"/>
    </row>
    <row r="500" spans="2:5" ht="12.75">
      <c r="B500"/>
      <c r="C500"/>
      <c r="D500"/>
      <c r="E500"/>
    </row>
    <row r="501" spans="2:5" ht="12.75">
      <c r="B501"/>
      <c r="C501"/>
      <c r="D501"/>
      <c r="E501"/>
    </row>
    <row r="502" spans="2:5" ht="12.75">
      <c r="B502"/>
      <c r="C502"/>
      <c r="D502"/>
      <c r="E502"/>
    </row>
    <row r="503" spans="2:5" ht="12.75">
      <c r="B503"/>
      <c r="C503"/>
      <c r="D503"/>
      <c r="E503"/>
    </row>
    <row r="504" spans="2:5" ht="12.75">
      <c r="B504"/>
      <c r="C504"/>
      <c r="D504"/>
      <c r="E504"/>
    </row>
    <row r="505" spans="2:5" ht="12.75">
      <c r="B505"/>
      <c r="C505"/>
      <c r="D505"/>
      <c r="E505"/>
    </row>
    <row r="506" spans="2:5" ht="12.75">
      <c r="B506"/>
      <c r="C506"/>
      <c r="D506"/>
      <c r="E506"/>
    </row>
    <row r="507" spans="2:5" ht="12.75">
      <c r="B507"/>
      <c r="C507"/>
      <c r="D507"/>
      <c r="E507"/>
    </row>
    <row r="508" spans="2:5" ht="12.75">
      <c r="B508"/>
      <c r="C508"/>
      <c r="D508"/>
      <c r="E508"/>
    </row>
    <row r="509" spans="2:5" ht="12.75">
      <c r="B509"/>
      <c r="C509"/>
      <c r="D509"/>
      <c r="E509"/>
    </row>
    <row r="510" spans="2:5" ht="12.75">
      <c r="B510"/>
      <c r="C510"/>
      <c r="D510"/>
      <c r="E510"/>
    </row>
    <row r="511" spans="2:5" ht="12.75">
      <c r="B511"/>
      <c r="C511"/>
      <c r="D511"/>
      <c r="E511"/>
    </row>
    <row r="512" spans="2:5" ht="12.75">
      <c r="B512"/>
      <c r="C512"/>
      <c r="D512"/>
      <c r="E512"/>
    </row>
    <row r="513" spans="2:5" ht="12.75">
      <c r="B513"/>
      <c r="C513"/>
      <c r="D513"/>
      <c r="E513"/>
    </row>
    <row r="514" spans="2:5" ht="12.75">
      <c r="B514"/>
      <c r="C514"/>
      <c r="D514"/>
      <c r="E514"/>
    </row>
    <row r="515" spans="2:5" ht="12.75">
      <c r="B515"/>
      <c r="C515"/>
      <c r="D515"/>
      <c r="E515"/>
    </row>
    <row r="516" spans="2:5" ht="12.75">
      <c r="B516"/>
      <c r="C516"/>
      <c r="D516"/>
      <c r="E516"/>
    </row>
    <row r="517" spans="2:5" ht="12.75">
      <c r="B517"/>
      <c r="C517"/>
      <c r="D517"/>
      <c r="E517"/>
    </row>
  </sheetData>
  <sheetProtection password="83B0" sheet="1" objects="1" scenarios="1" selectLockedCells="1"/>
  <mergeCells count="15">
    <mergeCell ref="B142:E142"/>
    <mergeCell ref="B122:E122"/>
    <mergeCell ref="B40:E40"/>
    <mergeCell ref="B60:E60"/>
    <mergeCell ref="B88:E88"/>
    <mergeCell ref="G64:I64"/>
    <mergeCell ref="G65:I65"/>
    <mergeCell ref="B129:E129"/>
    <mergeCell ref="B136:E136"/>
    <mergeCell ref="B191:E191"/>
    <mergeCell ref="B154:E154"/>
    <mergeCell ref="B161:E161"/>
    <mergeCell ref="B167:E167"/>
    <mergeCell ref="B173:E173"/>
    <mergeCell ref="B148:E148"/>
  </mergeCells>
  <printOptions horizontalCentered="1"/>
  <pageMargins left="0.984251968503937" right="0.7874015748031497" top="0.7874015748031497" bottom="0.5905511811023623" header="0" footer="0"/>
  <pageSetup horizontalDpi="600" verticalDpi="600" orientation="portrait" scale="95" r:id="rId4"/>
  <rowBreaks count="7" manualBreakCount="7">
    <brk id="22" max="4" man="1"/>
    <brk id="47" max="4" man="1"/>
    <brk id="78" max="4" man="1"/>
    <brk id="106" max="4" man="1"/>
    <brk id="133" max="4" man="1"/>
    <brk id="158" max="4" man="1"/>
    <brk id="177" max="4" man="1"/>
  </rowBreaks>
  <colBreaks count="1" manualBreakCount="1">
    <brk id="1" max="190" man="1"/>
  </colBreaks>
  <drawing r:id="rId3"/>
  <legacyDrawing r:id="rId2"/>
</worksheet>
</file>

<file path=xl/worksheets/sheet4.xml><?xml version="1.0" encoding="utf-8"?>
<worksheet xmlns="http://schemas.openxmlformats.org/spreadsheetml/2006/main" xmlns:r="http://schemas.openxmlformats.org/officeDocument/2006/relationships">
  <sheetPr codeName="Hoja3"/>
  <dimension ref="A1:G81"/>
  <sheetViews>
    <sheetView showGridLines="0" showRowColHeaders="0" zoomScaleSheetLayoutView="100" zoomScalePageLayoutView="0" workbookViewId="0" topLeftCell="A4">
      <selection activeCell="E78" sqref="E78"/>
    </sheetView>
  </sheetViews>
  <sheetFormatPr defaultColWidth="11.421875" defaultRowHeight="12.75"/>
  <cols>
    <col min="2" max="2" width="41.421875" style="11" customWidth="1"/>
    <col min="3" max="3" width="12.7109375" style="8" bestFit="1" customWidth="1"/>
    <col min="4" max="5" width="11.7109375" style="8" bestFit="1" customWidth="1"/>
    <col min="7" max="7" width="50.7109375" style="0" customWidth="1"/>
  </cols>
  <sheetData>
    <row r="1" spans="2:5" ht="15">
      <c r="B1" s="23"/>
      <c r="C1" s="21"/>
      <c r="D1" s="20"/>
      <c r="E1" s="20"/>
    </row>
    <row r="2" spans="2:5" ht="12.75">
      <c r="B2" s="22"/>
      <c r="C2" s="21"/>
      <c r="D2" s="20"/>
      <c r="E2" s="20"/>
    </row>
    <row r="3" spans="2:5" ht="37.5" customHeight="1">
      <c r="B3" s="22"/>
      <c r="C3" s="21"/>
      <c r="D3" s="20"/>
      <c r="E3" s="20"/>
    </row>
    <row r="4" spans="2:6" ht="5.25" customHeight="1" thickBot="1">
      <c r="B4" s="25"/>
      <c r="C4" s="26"/>
      <c r="D4" s="27"/>
      <c r="E4" s="27"/>
      <c r="F4" s="3"/>
    </row>
    <row r="5" spans="1:6" ht="5.25" customHeight="1" thickTop="1">
      <c r="A5" s="3"/>
      <c r="B5" s="348"/>
      <c r="C5" s="349"/>
      <c r="D5" s="50"/>
      <c r="E5" s="50"/>
      <c r="F5" s="3"/>
    </row>
    <row r="6" spans="2:5" ht="39" customHeight="1" thickBot="1">
      <c r="B6" s="546" t="s">
        <v>244</v>
      </c>
      <c r="C6" s="546"/>
      <c r="D6" s="546"/>
      <c r="E6" s="546"/>
    </row>
    <row r="7" spans="2:5" ht="12.75">
      <c r="B7" s="242" t="s">
        <v>67</v>
      </c>
      <c r="C7" s="243">
        <f>+año1</f>
        <v>2011</v>
      </c>
      <c r="D7" s="243">
        <f>+año2</f>
        <v>2012</v>
      </c>
      <c r="E7" s="244">
        <f>+año3</f>
        <v>2013</v>
      </c>
    </row>
    <row r="8" spans="2:5" ht="24.75" customHeight="1">
      <c r="B8" s="286" t="s">
        <v>192</v>
      </c>
      <c r="C8" s="19">
        <v>5</v>
      </c>
      <c r="D8" s="19">
        <v>5</v>
      </c>
      <c r="E8" s="93">
        <v>5</v>
      </c>
    </row>
    <row r="9" spans="2:5" ht="24.75" customHeight="1">
      <c r="B9" s="286" t="s">
        <v>193</v>
      </c>
      <c r="C9" s="19">
        <v>14</v>
      </c>
      <c r="D9" s="19">
        <v>12</v>
      </c>
      <c r="E9" s="93">
        <v>12</v>
      </c>
    </row>
    <row r="10" spans="2:5" ht="24.75" customHeight="1">
      <c r="B10" s="287" t="s">
        <v>60</v>
      </c>
      <c r="C10" s="14">
        <v>2558</v>
      </c>
      <c r="D10" s="14">
        <v>2558</v>
      </c>
      <c r="E10" s="94">
        <v>2558</v>
      </c>
    </row>
    <row r="11" spans="2:5" ht="24.75" customHeight="1">
      <c r="B11" s="287" t="s">
        <v>132</v>
      </c>
      <c r="C11" s="14">
        <v>857</v>
      </c>
      <c r="D11" s="14">
        <v>857</v>
      </c>
      <c r="E11" s="94">
        <v>857</v>
      </c>
    </row>
    <row r="12" spans="2:5" ht="24.75" customHeight="1">
      <c r="B12" s="287" t="s">
        <v>276</v>
      </c>
      <c r="C12" s="14">
        <v>23563</v>
      </c>
      <c r="D12" s="14">
        <v>24430</v>
      </c>
      <c r="E12" s="94">
        <v>24509</v>
      </c>
    </row>
    <row r="13" spans="2:5" ht="24.75" customHeight="1">
      <c r="B13" s="287" t="s">
        <v>62</v>
      </c>
      <c r="C13" s="14">
        <v>65030</v>
      </c>
      <c r="D13" s="14">
        <v>66726</v>
      </c>
      <c r="E13" s="94">
        <v>67402</v>
      </c>
    </row>
    <row r="14" spans="2:5" ht="24.75" customHeight="1">
      <c r="B14" s="287" t="s">
        <v>307</v>
      </c>
      <c r="C14" s="14"/>
      <c r="D14" s="14"/>
      <c r="E14" s="94"/>
    </row>
    <row r="15" spans="2:5" ht="24.75" customHeight="1">
      <c r="B15" s="287" t="s">
        <v>308</v>
      </c>
      <c r="C15" s="14"/>
      <c r="D15" s="14"/>
      <c r="E15" s="94"/>
    </row>
    <row r="16" spans="2:5" ht="24.75" customHeight="1">
      <c r="B16" s="287" t="s">
        <v>309</v>
      </c>
      <c r="C16" s="14"/>
      <c r="D16" s="14"/>
      <c r="E16" s="94"/>
    </row>
    <row r="17" spans="2:5" ht="24.75" customHeight="1">
      <c r="B17" s="287" t="s">
        <v>310</v>
      </c>
      <c r="C17" s="14"/>
      <c r="D17" s="14"/>
      <c r="E17" s="94"/>
    </row>
    <row r="18" spans="2:5" ht="24.75" customHeight="1">
      <c r="B18" s="287" t="s">
        <v>311</v>
      </c>
      <c r="C18" s="14"/>
      <c r="D18" s="14"/>
      <c r="E18" s="94"/>
    </row>
    <row r="19" spans="2:5" ht="24.75" customHeight="1">
      <c r="B19" s="287" t="s">
        <v>312</v>
      </c>
      <c r="C19" s="14"/>
      <c r="D19" s="14"/>
      <c r="E19" s="94"/>
    </row>
    <row r="20" spans="2:5" ht="24.75" customHeight="1">
      <c r="B20" s="287" t="s">
        <v>194</v>
      </c>
      <c r="C20" s="360" t="e">
        <f>C14/C15</f>
        <v>#DIV/0!</v>
      </c>
      <c r="D20" s="360" t="e">
        <f>D14/D15</f>
        <v>#DIV/0!</v>
      </c>
      <c r="E20" s="361" t="e">
        <f>E14/E15</f>
        <v>#DIV/0!</v>
      </c>
    </row>
    <row r="21" spans="2:5" ht="24.75" customHeight="1">
      <c r="B21" s="287" t="s">
        <v>296</v>
      </c>
      <c r="C21" s="360" t="e">
        <f>C17/C18</f>
        <v>#DIV/0!</v>
      </c>
      <c r="D21" s="360" t="e">
        <f>D17/D18</f>
        <v>#DIV/0!</v>
      </c>
      <c r="E21" s="361" t="e">
        <f>E17/E18</f>
        <v>#DIV/0!</v>
      </c>
    </row>
    <row r="22" spans="2:5" ht="24.75" customHeight="1">
      <c r="B22" s="287" t="s">
        <v>226</v>
      </c>
      <c r="C22" s="14"/>
      <c r="D22" s="14"/>
      <c r="E22" s="94"/>
    </row>
    <row r="23" spans="2:5" ht="24.75" customHeight="1">
      <c r="B23" s="287" t="s">
        <v>63</v>
      </c>
      <c r="C23" s="14">
        <v>43361</v>
      </c>
      <c r="D23" s="14">
        <v>43721</v>
      </c>
      <c r="E23" s="94">
        <v>41013</v>
      </c>
    </row>
    <row r="24" spans="2:5" ht="24.75" customHeight="1">
      <c r="B24" s="287" t="s">
        <v>227</v>
      </c>
      <c r="C24" s="14"/>
      <c r="D24" s="14"/>
      <c r="E24" s="94"/>
    </row>
    <row r="25" spans="2:5" ht="24.75" customHeight="1">
      <c r="B25" s="287" t="s">
        <v>135</v>
      </c>
      <c r="C25" s="14">
        <v>16</v>
      </c>
      <c r="D25" s="14">
        <v>8</v>
      </c>
      <c r="E25" s="94">
        <v>52</v>
      </c>
    </row>
    <row r="26" spans="2:5" ht="24.75" customHeight="1">
      <c r="B26" s="287" t="s">
        <v>136</v>
      </c>
      <c r="C26" s="14">
        <v>7340</v>
      </c>
      <c r="D26" s="14">
        <v>7676</v>
      </c>
      <c r="E26" s="94">
        <v>7039</v>
      </c>
    </row>
    <row r="27" spans="2:5" ht="24.75" thickBot="1">
      <c r="B27" s="288" t="s">
        <v>297</v>
      </c>
      <c r="C27" s="95"/>
      <c r="D27" s="95"/>
      <c r="E27" s="96"/>
    </row>
    <row r="28" spans="2:5" ht="38.25" customHeight="1" thickBot="1">
      <c r="B28" s="546" t="s">
        <v>245</v>
      </c>
      <c r="C28" s="546"/>
      <c r="D28" s="546"/>
      <c r="E28" s="546"/>
    </row>
    <row r="29" spans="2:5" ht="20.25" customHeight="1">
      <c r="B29" s="242" t="s">
        <v>67</v>
      </c>
      <c r="C29" s="243">
        <f>+año1</f>
        <v>2011</v>
      </c>
      <c r="D29" s="243">
        <f>+año2</f>
        <v>2012</v>
      </c>
      <c r="E29" s="244">
        <f>+año3</f>
        <v>2013</v>
      </c>
    </row>
    <row r="30" spans="2:5" ht="24.75" customHeight="1">
      <c r="B30" s="289" t="s">
        <v>59</v>
      </c>
      <c r="C30" s="17">
        <v>1</v>
      </c>
      <c r="D30" s="13">
        <v>1</v>
      </c>
      <c r="E30" s="97">
        <v>1</v>
      </c>
    </row>
    <row r="31" spans="2:5" ht="24.75" customHeight="1">
      <c r="B31" s="290" t="s">
        <v>60</v>
      </c>
      <c r="C31" s="14">
        <v>57.1</v>
      </c>
      <c r="D31" s="14">
        <v>57.1</v>
      </c>
      <c r="E31" s="97">
        <v>57.1</v>
      </c>
    </row>
    <row r="32" spans="2:5" ht="24.75" customHeight="1">
      <c r="B32" s="290" t="s">
        <v>132</v>
      </c>
      <c r="C32" s="14" t="s">
        <v>325</v>
      </c>
      <c r="D32" s="14" t="s">
        <v>325</v>
      </c>
      <c r="E32" s="94" t="s">
        <v>325</v>
      </c>
    </row>
    <row r="33" spans="2:5" ht="24.75" customHeight="1">
      <c r="B33" s="290" t="s">
        <v>61</v>
      </c>
      <c r="C33" s="14" t="s">
        <v>326</v>
      </c>
      <c r="D33" s="14" t="s">
        <v>326</v>
      </c>
      <c r="E33" s="94" t="s">
        <v>326</v>
      </c>
    </row>
    <row r="34" spans="2:5" ht="24.75" customHeight="1">
      <c r="B34" s="290" t="s">
        <v>66</v>
      </c>
      <c r="C34" s="14">
        <v>1755</v>
      </c>
      <c r="D34" s="14">
        <v>1868</v>
      </c>
      <c r="E34" s="94">
        <v>1897</v>
      </c>
    </row>
    <row r="35" spans="2:5" ht="24.75" customHeight="1">
      <c r="B35" s="290" t="s">
        <v>62</v>
      </c>
      <c r="C35" s="14">
        <v>4589</v>
      </c>
      <c r="D35" s="14">
        <v>4858</v>
      </c>
      <c r="E35" s="94">
        <v>4904</v>
      </c>
    </row>
    <row r="36" spans="2:5" ht="24.75" customHeight="1">
      <c r="B36" s="290" t="s">
        <v>133</v>
      </c>
      <c r="C36" s="18">
        <v>0</v>
      </c>
      <c r="D36" s="14">
        <v>0</v>
      </c>
      <c r="E36" s="94">
        <v>0</v>
      </c>
    </row>
    <row r="37" spans="2:5" ht="24.75" customHeight="1">
      <c r="B37" s="290" t="s">
        <v>137</v>
      </c>
      <c r="C37" s="18"/>
      <c r="D37" s="14"/>
      <c r="E37" s="94"/>
    </row>
    <row r="38" spans="2:5" ht="24.75" customHeight="1">
      <c r="B38" s="290" t="s">
        <v>134</v>
      </c>
      <c r="C38" s="18">
        <v>21</v>
      </c>
      <c r="D38" s="14">
        <v>21</v>
      </c>
      <c r="E38" s="94">
        <v>21</v>
      </c>
    </row>
    <row r="39" spans="2:5" ht="24.75" customHeight="1">
      <c r="B39" s="290" t="s">
        <v>63</v>
      </c>
      <c r="C39" s="18">
        <v>724</v>
      </c>
      <c r="D39" s="14">
        <v>1557</v>
      </c>
      <c r="E39" s="94">
        <v>1049</v>
      </c>
    </row>
    <row r="40" spans="2:5" ht="24.75" customHeight="1">
      <c r="B40" s="290" t="s">
        <v>138</v>
      </c>
      <c r="C40" s="18">
        <v>0</v>
      </c>
      <c r="D40" s="14">
        <v>0</v>
      </c>
      <c r="E40" s="94">
        <v>1</v>
      </c>
    </row>
    <row r="41" spans="2:5" ht="24.75" customHeight="1">
      <c r="B41" s="290" t="s">
        <v>136</v>
      </c>
      <c r="C41" s="18">
        <v>104</v>
      </c>
      <c r="D41" s="14">
        <v>137</v>
      </c>
      <c r="E41" s="94">
        <v>133</v>
      </c>
    </row>
    <row r="42" spans="2:5" ht="24.75" customHeight="1" thickBot="1">
      <c r="B42" s="291" t="s">
        <v>298</v>
      </c>
      <c r="C42" s="217">
        <f>53478656/23309.56</f>
        <v>2294.279943508157</v>
      </c>
      <c r="D42" s="218">
        <f>64003164/23309.56</f>
        <v>2745.7903109282197</v>
      </c>
      <c r="E42" s="219">
        <f>44973425/23309.56</f>
        <v>1929.3982812202373</v>
      </c>
    </row>
    <row r="43" spans="2:5" ht="24.75" customHeight="1">
      <c r="B43" s="531"/>
      <c r="C43" s="531"/>
      <c r="D43" s="531"/>
      <c r="E43" s="531"/>
    </row>
    <row r="45" spans="2:3" ht="12.75">
      <c r="B45" s="15" t="s">
        <v>246</v>
      </c>
      <c r="C45" s="36"/>
    </row>
    <row r="46" ht="13.5" thickBot="1"/>
    <row r="47" spans="2:5" ht="20.25" customHeight="1">
      <c r="B47" s="245"/>
      <c r="C47" s="243">
        <f>+año1</f>
        <v>2011</v>
      </c>
      <c r="D47" s="243">
        <f>+año2</f>
        <v>2012</v>
      </c>
      <c r="E47" s="244">
        <f>+año3</f>
        <v>2013</v>
      </c>
    </row>
    <row r="48" spans="2:5" ht="21" customHeight="1">
      <c r="B48" s="292" t="s">
        <v>195</v>
      </c>
      <c r="C48" s="13">
        <v>0</v>
      </c>
      <c r="D48" s="13">
        <v>0</v>
      </c>
      <c r="E48" s="97">
        <v>0</v>
      </c>
    </row>
    <row r="49" spans="2:5" ht="21" customHeight="1">
      <c r="B49" s="293" t="s">
        <v>139</v>
      </c>
      <c r="C49" s="14">
        <v>0</v>
      </c>
      <c r="D49" s="14">
        <v>0</v>
      </c>
      <c r="E49" s="94">
        <v>0</v>
      </c>
    </row>
    <row r="50" spans="2:5" ht="21.75" customHeight="1">
      <c r="B50" s="293" t="s">
        <v>313</v>
      </c>
      <c r="C50" s="505" t="e">
        <f>C48/C49</f>
        <v>#DIV/0!</v>
      </c>
      <c r="D50" s="505" t="e">
        <f>D48/D49</f>
        <v>#DIV/0!</v>
      </c>
      <c r="E50" s="506" t="e">
        <f>E48/E49</f>
        <v>#DIV/0!</v>
      </c>
    </row>
    <row r="51" spans="2:5" ht="27.75" customHeight="1">
      <c r="B51" s="293" t="s">
        <v>68</v>
      </c>
      <c r="C51" s="14">
        <v>0</v>
      </c>
      <c r="D51" s="14">
        <v>0</v>
      </c>
      <c r="E51" s="94">
        <v>0</v>
      </c>
    </row>
    <row r="52" spans="2:5" ht="12.75">
      <c r="B52" s="293" t="s">
        <v>69</v>
      </c>
      <c r="C52" s="14">
        <v>0</v>
      </c>
      <c r="D52" s="14">
        <v>0</v>
      </c>
      <c r="E52" s="94">
        <v>0</v>
      </c>
    </row>
    <row r="53" spans="2:5" ht="23.25" thickBot="1">
      <c r="B53" s="294" t="s">
        <v>300</v>
      </c>
      <c r="C53" s="95">
        <v>0</v>
      </c>
      <c r="D53" s="95">
        <v>0</v>
      </c>
      <c r="E53" s="96">
        <v>0</v>
      </c>
    </row>
    <row r="54" spans="2:5" ht="24.75" customHeight="1">
      <c r="B54" s="531"/>
      <c r="C54" s="531"/>
      <c r="D54" s="531"/>
      <c r="E54" s="531"/>
    </row>
    <row r="55" ht="19.5" customHeight="1"/>
    <row r="56" ht="19.5" customHeight="1" thickBot="1">
      <c r="B56" s="15" t="s">
        <v>247</v>
      </c>
    </row>
    <row r="57" spans="2:5" ht="24.75" customHeight="1">
      <c r="B57" s="245"/>
      <c r="C57" s="243">
        <f>+año1</f>
        <v>2011</v>
      </c>
      <c r="D57" s="243">
        <f>+año2</f>
        <v>2012</v>
      </c>
      <c r="E57" s="244">
        <f>+año3</f>
        <v>2013</v>
      </c>
    </row>
    <row r="58" spans="2:5" ht="24.75" customHeight="1">
      <c r="B58" s="292" t="s">
        <v>196</v>
      </c>
      <c r="C58" s="13">
        <v>310</v>
      </c>
      <c r="D58" s="13">
        <v>310</v>
      </c>
      <c r="E58" s="13">
        <v>310</v>
      </c>
    </row>
    <row r="59" spans="2:5" ht="24.75" customHeight="1">
      <c r="B59" s="293" t="s">
        <v>140</v>
      </c>
      <c r="C59" s="14">
        <v>5</v>
      </c>
      <c r="D59" s="14">
        <v>5</v>
      </c>
      <c r="E59" s="94">
        <v>5</v>
      </c>
    </row>
    <row r="60" spans="2:5" ht="24.75" customHeight="1">
      <c r="B60" s="293" t="s">
        <v>313</v>
      </c>
      <c r="C60" s="505">
        <f>C58/C59</f>
        <v>62</v>
      </c>
      <c r="D60" s="505">
        <f>D58/D59</f>
        <v>62</v>
      </c>
      <c r="E60" s="506">
        <f>E58/E59</f>
        <v>62</v>
      </c>
    </row>
    <row r="61" spans="2:5" ht="24.75" customHeight="1">
      <c r="B61" s="293" t="s">
        <v>69</v>
      </c>
      <c r="C61" s="14">
        <v>15</v>
      </c>
      <c r="D61" s="14">
        <v>15</v>
      </c>
      <c r="E61" s="94">
        <v>15</v>
      </c>
    </row>
    <row r="62" spans="2:5" ht="24.75" customHeight="1" thickBot="1">
      <c r="B62" s="294" t="s">
        <v>299</v>
      </c>
      <c r="C62" s="95">
        <f>1175785000/23309.56</f>
        <v>50442.17908875157</v>
      </c>
      <c r="D62" s="95">
        <v>0</v>
      </c>
      <c r="E62" s="96">
        <v>0</v>
      </c>
    </row>
    <row r="63" spans="2:5" ht="24.75" customHeight="1">
      <c r="B63" s="531"/>
      <c r="C63" s="531"/>
      <c r="D63" s="531"/>
      <c r="E63" s="531"/>
    </row>
    <row r="65" ht="19.5" customHeight="1" thickBot="1">
      <c r="B65" s="16" t="s">
        <v>248</v>
      </c>
    </row>
    <row r="66" spans="2:5" ht="24.75" customHeight="1">
      <c r="B66" s="245"/>
      <c r="C66" s="243">
        <f>+año1</f>
        <v>2011</v>
      </c>
      <c r="D66" s="243">
        <f>+año2</f>
        <v>2012</v>
      </c>
      <c r="E66" s="244">
        <f>+año3</f>
        <v>2013</v>
      </c>
    </row>
    <row r="67" spans="2:5" ht="24.75" customHeight="1">
      <c r="B67" s="292" t="s">
        <v>107</v>
      </c>
      <c r="C67" s="13">
        <v>0</v>
      </c>
      <c r="D67" s="13">
        <v>0</v>
      </c>
      <c r="E67" s="97">
        <v>0</v>
      </c>
    </row>
    <row r="68" spans="2:7" ht="24.75" customHeight="1">
      <c r="B68" s="293" t="s">
        <v>108</v>
      </c>
      <c r="C68" s="14">
        <v>0</v>
      </c>
      <c r="D68" s="14">
        <v>0</v>
      </c>
      <c r="E68" s="94">
        <v>0</v>
      </c>
      <c r="G68" s="11"/>
    </row>
    <row r="69" spans="2:7" ht="24.75" customHeight="1">
      <c r="B69" s="293" t="s">
        <v>301</v>
      </c>
      <c r="C69" s="14">
        <v>0</v>
      </c>
      <c r="D69" s="14">
        <v>0</v>
      </c>
      <c r="E69" s="94">
        <v>0</v>
      </c>
      <c r="G69" s="11"/>
    </row>
    <row r="70" spans="2:7" ht="24.75" customHeight="1">
      <c r="B70" s="293" t="s">
        <v>302</v>
      </c>
      <c r="C70" s="14">
        <v>0</v>
      </c>
      <c r="D70" s="14">
        <v>0</v>
      </c>
      <c r="E70" s="94">
        <v>0</v>
      </c>
      <c r="G70" s="11"/>
    </row>
    <row r="71" spans="2:7" ht="24.75" customHeight="1" thickBot="1">
      <c r="B71" s="294" t="s">
        <v>71</v>
      </c>
      <c r="C71" s="95">
        <v>0</v>
      </c>
      <c r="D71" s="95">
        <v>0</v>
      </c>
      <c r="E71" s="96">
        <v>0</v>
      </c>
      <c r="G71" s="11"/>
    </row>
    <row r="72" spans="2:5" ht="24.75" customHeight="1">
      <c r="B72" s="531"/>
      <c r="C72" s="531"/>
      <c r="D72" s="531"/>
      <c r="E72" s="531"/>
    </row>
    <row r="74" ht="5.25" customHeight="1"/>
    <row r="75" spans="2:5" ht="19.5" customHeight="1" thickBot="1">
      <c r="B75" s="547" t="s">
        <v>249</v>
      </c>
      <c r="C75" s="547"/>
      <c r="D75" s="547"/>
      <c r="E75" s="547"/>
    </row>
    <row r="76" spans="2:5" ht="24.75" customHeight="1">
      <c r="B76" s="245"/>
      <c r="C76" s="243">
        <f>+año1</f>
        <v>2011</v>
      </c>
      <c r="D76" s="243">
        <f>+año2</f>
        <v>2012</v>
      </c>
      <c r="E76" s="244">
        <f>+año3</f>
        <v>2013</v>
      </c>
    </row>
    <row r="77" spans="2:5" ht="24.75" customHeight="1">
      <c r="B77" s="292" t="s">
        <v>291</v>
      </c>
      <c r="C77" s="13">
        <v>8</v>
      </c>
      <c r="D77" s="13">
        <v>8</v>
      </c>
      <c r="E77" s="97">
        <v>8</v>
      </c>
    </row>
    <row r="78" spans="2:5" ht="24.75" customHeight="1">
      <c r="B78" s="293" t="s">
        <v>70</v>
      </c>
      <c r="C78" s="14">
        <v>442</v>
      </c>
      <c r="D78" s="14">
        <v>442</v>
      </c>
      <c r="E78" s="97">
        <v>442</v>
      </c>
    </row>
    <row r="79" spans="2:5" ht="24.75" customHeight="1">
      <c r="B79" s="293" t="s">
        <v>301</v>
      </c>
      <c r="C79" s="14">
        <f>25373145/23309.56</f>
        <v>1088.5295561134571</v>
      </c>
      <c r="D79" s="352">
        <f>25373145/23309.56</f>
        <v>1088.5295561134571</v>
      </c>
      <c r="E79" s="353">
        <f>27390330/23309.56</f>
        <v>1175.0685126617575</v>
      </c>
    </row>
    <row r="80" spans="2:5" ht="24.75" customHeight="1" thickBot="1">
      <c r="B80" s="294" t="s">
        <v>303</v>
      </c>
      <c r="C80" s="95">
        <v>0</v>
      </c>
      <c r="D80" s="95">
        <v>0</v>
      </c>
      <c r="E80" s="96">
        <f>20618500/23309.56</f>
        <v>884.5512313402741</v>
      </c>
    </row>
    <row r="81" spans="2:5" ht="24.75" customHeight="1">
      <c r="B81" s="531"/>
      <c r="C81" s="531"/>
      <c r="D81" s="531"/>
      <c r="E81" s="531"/>
    </row>
  </sheetData>
  <sheetProtection password="83B0" sheet="1" objects="1" scenarios="1" selectLockedCells="1"/>
  <mergeCells count="8">
    <mergeCell ref="B81:E81"/>
    <mergeCell ref="B28:E28"/>
    <mergeCell ref="B6:E6"/>
    <mergeCell ref="B75:E75"/>
    <mergeCell ref="B43:E43"/>
    <mergeCell ref="B54:E54"/>
    <mergeCell ref="B63:E63"/>
    <mergeCell ref="B72:E72"/>
  </mergeCells>
  <printOptions horizontalCentered="1"/>
  <pageMargins left="0.984251968503937" right="0.7874015748031497" top="0.7874015748031497" bottom="0.1968503937007874" header="0" footer="0"/>
  <pageSetup horizontalDpi="200" verticalDpi="200" orientation="portrait" scale="95" r:id="rId2"/>
  <headerFooter alignWithMargins="0">
    <oddFooter>&amp;R&amp;P</oddFooter>
  </headerFooter>
  <rowBreaks count="2" manualBreakCount="2">
    <brk id="27" min="1" max="4" man="1"/>
    <brk id="54" min="1" max="4" man="1"/>
  </rowBreaks>
  <drawing r:id="rId1"/>
</worksheet>
</file>

<file path=xl/worksheets/sheet5.xml><?xml version="1.0" encoding="utf-8"?>
<worksheet xmlns="http://schemas.openxmlformats.org/spreadsheetml/2006/main" xmlns:r="http://schemas.openxmlformats.org/officeDocument/2006/relationships">
  <sheetPr codeName="Hoja4"/>
  <dimension ref="A1:AM1376"/>
  <sheetViews>
    <sheetView showGridLines="0" showRowColHeaders="0" zoomScale="80" zoomScaleNormal="80" zoomScaleSheetLayoutView="100" zoomScalePageLayoutView="0" workbookViewId="0" topLeftCell="J55">
      <selection activeCell="N28" sqref="N28"/>
    </sheetView>
  </sheetViews>
  <sheetFormatPr defaultColWidth="11.421875" defaultRowHeight="12.75"/>
  <cols>
    <col min="1" max="1" width="26.8515625" style="0" customWidth="1"/>
    <col min="2" max="2" width="12.28125" style="0" bestFit="1" customWidth="1"/>
    <col min="3" max="5" width="14.57421875" style="0" bestFit="1" customWidth="1"/>
    <col min="9" max="9" width="14.57421875" style="0" bestFit="1" customWidth="1"/>
    <col min="12" max="12" width="26.7109375" style="0" customWidth="1"/>
    <col min="13" max="13" width="14.7109375" style="0" customWidth="1"/>
    <col min="14" max="14" width="12.7109375" style="0" bestFit="1" customWidth="1"/>
    <col min="15" max="21" width="12.421875" style="0" bestFit="1" customWidth="1"/>
    <col min="23" max="23" width="26.7109375" style="0" customWidth="1"/>
    <col min="24" max="32" width="12.421875" style="0" bestFit="1" customWidth="1"/>
  </cols>
  <sheetData>
    <row r="1" spans="1:32" ht="14.25" customHeight="1">
      <c r="A1" s="98"/>
      <c r="B1" s="98"/>
      <c r="C1" s="98"/>
      <c r="D1" s="98"/>
      <c r="E1" s="98"/>
      <c r="F1" s="98"/>
      <c r="G1" s="98"/>
      <c r="I1" s="100"/>
      <c r="J1" s="98"/>
      <c r="K1" s="98"/>
      <c r="L1" s="28"/>
      <c r="M1" s="98"/>
      <c r="N1" s="98"/>
      <c r="O1" s="98"/>
      <c r="P1" s="98"/>
      <c r="Q1" s="98"/>
      <c r="R1" s="98"/>
      <c r="S1" s="98"/>
      <c r="T1" s="98"/>
      <c r="U1" s="98"/>
      <c r="V1" s="98"/>
      <c r="W1" s="98"/>
      <c r="X1" s="98"/>
      <c r="Y1" s="98"/>
      <c r="Z1" s="98"/>
      <c r="AA1" s="98"/>
      <c r="AB1" s="98"/>
      <c r="AC1" s="98"/>
      <c r="AD1" s="98"/>
      <c r="AE1" s="98"/>
      <c r="AF1" s="98"/>
    </row>
    <row r="2" spans="1:32" ht="14.25" customHeight="1">
      <c r="A2" s="98"/>
      <c r="B2" s="98"/>
      <c r="C2" s="98"/>
      <c r="D2" s="98"/>
      <c r="E2" s="98"/>
      <c r="F2" s="98"/>
      <c r="G2" s="98"/>
      <c r="H2" s="99"/>
      <c r="I2" s="100"/>
      <c r="J2" s="98"/>
      <c r="K2" s="98"/>
      <c r="L2" s="28"/>
      <c r="M2" s="98"/>
      <c r="N2" s="98"/>
      <c r="O2" s="98"/>
      <c r="P2" s="98"/>
      <c r="Q2" s="98"/>
      <c r="R2" s="98"/>
      <c r="S2" s="98"/>
      <c r="T2" s="98"/>
      <c r="U2" s="98"/>
      <c r="V2" s="98"/>
      <c r="W2" s="98"/>
      <c r="X2" s="98"/>
      <c r="Y2" s="98"/>
      <c r="Z2" s="98"/>
      <c r="AA2" s="98"/>
      <c r="AB2" s="98"/>
      <c r="AC2" s="98"/>
      <c r="AD2" s="98"/>
      <c r="AE2" s="98"/>
      <c r="AF2" s="98"/>
    </row>
    <row r="3" spans="1:32" ht="14.25" customHeight="1">
      <c r="A3" s="98"/>
      <c r="B3" s="98"/>
      <c r="C3" s="98"/>
      <c r="D3" s="98"/>
      <c r="E3" s="98"/>
      <c r="F3" s="98"/>
      <c r="G3" s="98"/>
      <c r="H3" s="98"/>
      <c r="I3" s="100"/>
      <c r="J3" s="98"/>
      <c r="K3" s="98"/>
      <c r="L3" s="28"/>
      <c r="M3" s="98"/>
      <c r="N3" s="98"/>
      <c r="O3" s="98"/>
      <c r="P3" s="98"/>
      <c r="Q3" s="98"/>
      <c r="R3" s="98"/>
      <c r="S3" s="98"/>
      <c r="T3" s="98"/>
      <c r="U3" s="98"/>
      <c r="V3" s="98"/>
      <c r="W3" s="98"/>
      <c r="X3" s="98"/>
      <c r="Y3" s="98"/>
      <c r="Z3" s="98"/>
      <c r="AA3" s="98"/>
      <c r="AB3" s="98"/>
      <c r="AC3" s="98"/>
      <c r="AD3" s="98"/>
      <c r="AE3" s="98"/>
      <c r="AF3" s="98"/>
    </row>
    <row r="4" spans="1:32" ht="14.25" customHeight="1">
      <c r="A4" s="98"/>
      <c r="B4" s="98"/>
      <c r="C4" s="98"/>
      <c r="D4" s="98"/>
      <c r="E4" s="98"/>
      <c r="F4" s="99" t="s">
        <v>278</v>
      </c>
      <c r="G4" s="99" t="str">
        <f>Programa</f>
        <v>ARQUITECTURA</v>
      </c>
      <c r="I4" s="100"/>
      <c r="J4" s="98"/>
      <c r="K4" s="98"/>
      <c r="L4" s="28"/>
      <c r="M4" s="98"/>
      <c r="N4" s="98"/>
      <c r="O4" s="98"/>
      <c r="P4" s="98"/>
      <c r="Q4" s="98"/>
      <c r="R4" s="99" t="s">
        <v>278</v>
      </c>
      <c r="S4" s="99" t="str">
        <f>Programa</f>
        <v>ARQUITECTURA</v>
      </c>
      <c r="U4" s="98"/>
      <c r="V4" s="98"/>
      <c r="W4" s="98"/>
      <c r="X4" s="98"/>
      <c r="Y4" s="98"/>
      <c r="Z4" s="98"/>
      <c r="AA4" s="98"/>
      <c r="AB4" s="98"/>
      <c r="AC4" s="99" t="s">
        <v>278</v>
      </c>
      <c r="AD4" s="99" t="str">
        <f>Programa</f>
        <v>ARQUITECTURA</v>
      </c>
      <c r="AF4" s="98"/>
    </row>
    <row r="5" spans="1:32" ht="55.5" customHeight="1" thickBot="1">
      <c r="A5" s="101"/>
      <c r="B5" s="102"/>
      <c r="C5" s="102"/>
      <c r="D5" s="102"/>
      <c r="E5" s="102"/>
      <c r="F5" s="102"/>
      <c r="G5" s="102"/>
      <c r="H5" s="102"/>
      <c r="I5" s="103"/>
      <c r="J5" s="104"/>
      <c r="K5" s="102"/>
      <c r="L5" s="105"/>
      <c r="M5" s="106"/>
      <c r="N5" s="102"/>
      <c r="O5" s="102"/>
      <c r="P5" s="102"/>
      <c r="Q5" s="102"/>
      <c r="R5" s="102"/>
      <c r="S5" s="102"/>
      <c r="T5" s="102"/>
      <c r="U5" s="102"/>
      <c r="V5" s="102"/>
      <c r="W5" s="107"/>
      <c r="X5" s="102"/>
      <c r="Y5" s="102"/>
      <c r="Z5" s="102"/>
      <c r="AA5" s="102"/>
      <c r="AB5" s="102"/>
      <c r="AC5" s="102"/>
      <c r="AD5" s="102"/>
      <c r="AE5" s="102"/>
      <c r="AF5" s="102"/>
    </row>
    <row r="6" spans="1:32" ht="18" customHeight="1" thickTop="1">
      <c r="A6" s="298"/>
      <c r="B6" s="299"/>
      <c r="C6" s="299"/>
      <c r="D6" s="299"/>
      <c r="E6" s="299"/>
      <c r="F6" s="299"/>
      <c r="G6" s="299"/>
      <c r="H6" s="300"/>
      <c r="I6" s="301"/>
      <c r="J6" s="302"/>
      <c r="K6" s="299"/>
      <c r="L6" s="28"/>
      <c r="M6" s="303"/>
      <c r="N6" s="299"/>
      <c r="O6" s="299"/>
      <c r="P6" s="299"/>
      <c r="Q6" s="299"/>
      <c r="R6" s="299"/>
      <c r="S6" s="299"/>
      <c r="T6" s="299"/>
      <c r="U6" s="299"/>
      <c r="V6" s="299"/>
      <c r="W6" s="203"/>
      <c r="X6" s="299"/>
      <c r="Y6" s="299"/>
      <c r="Z6" s="299"/>
      <c r="AA6" s="299"/>
      <c r="AB6" s="299"/>
      <c r="AC6" s="299"/>
      <c r="AD6" s="299"/>
      <c r="AE6" s="299"/>
      <c r="AF6" s="299"/>
    </row>
    <row r="7" spans="1:32" ht="15">
      <c r="A7" s="108" t="s">
        <v>243</v>
      </c>
      <c r="B7" s="98"/>
      <c r="C7" s="98"/>
      <c r="D7" s="98"/>
      <c r="E7" s="98"/>
      <c r="F7" s="98"/>
      <c r="G7" s="98"/>
      <c r="H7" s="98"/>
      <c r="I7" s="98"/>
      <c r="J7" s="98"/>
      <c r="K7" s="98"/>
      <c r="L7" s="108" t="s">
        <v>250</v>
      </c>
      <c r="N7" s="98"/>
      <c r="O7" s="98"/>
      <c r="P7" s="98"/>
      <c r="Q7" s="98"/>
      <c r="R7" s="98"/>
      <c r="S7" s="98"/>
      <c r="T7" s="98"/>
      <c r="U7" s="98"/>
      <c r="V7" s="98"/>
      <c r="W7" s="108" t="s">
        <v>251</v>
      </c>
      <c r="X7" s="98"/>
      <c r="Y7" s="98"/>
      <c r="Z7" s="98"/>
      <c r="AA7" s="98"/>
      <c r="AB7" s="98"/>
      <c r="AC7" s="98"/>
      <c r="AD7" s="98"/>
      <c r="AE7" s="98"/>
      <c r="AF7" s="98"/>
    </row>
    <row r="8" spans="1:32" ht="16.5" customHeight="1">
      <c r="A8" s="304" t="s">
        <v>29</v>
      </c>
      <c r="B8" s="98"/>
      <c r="C8" s="98"/>
      <c r="D8" s="98"/>
      <c r="E8" s="98"/>
      <c r="F8" s="98"/>
      <c r="G8" s="109" t="str">
        <f>+Programa</f>
        <v>ARQUITECTURA</v>
      </c>
      <c r="H8" s="98"/>
      <c r="I8" s="98"/>
      <c r="J8" s="98"/>
      <c r="K8" s="98"/>
      <c r="L8" s="108" t="s">
        <v>29</v>
      </c>
      <c r="N8" s="98"/>
      <c r="O8" s="98"/>
      <c r="P8" s="98"/>
      <c r="Q8" s="98"/>
      <c r="R8" s="98"/>
      <c r="S8" s="98"/>
      <c r="T8" s="98"/>
      <c r="U8" s="98"/>
      <c r="V8" s="98"/>
      <c r="W8" s="108" t="s">
        <v>29</v>
      </c>
      <c r="X8" s="98"/>
      <c r="Y8" s="98"/>
      <c r="Z8" s="98"/>
      <c r="AA8" s="98"/>
      <c r="AB8" s="98"/>
      <c r="AC8" s="98"/>
      <c r="AD8" s="98"/>
      <c r="AE8" s="98"/>
      <c r="AF8" s="98"/>
    </row>
    <row r="9" spans="1:32" ht="34.5" customHeight="1">
      <c r="A9" s="98"/>
      <c r="B9" s="98"/>
      <c r="C9" s="98"/>
      <c r="D9" s="98"/>
      <c r="E9" s="98"/>
      <c r="F9" s="98"/>
      <c r="G9" s="110" t="str">
        <f>+Institución</f>
        <v>UNAP</v>
      </c>
      <c r="H9" s="98"/>
      <c r="I9" s="98"/>
      <c r="J9" s="98"/>
      <c r="K9" s="98"/>
      <c r="L9" s="28"/>
      <c r="M9" s="98"/>
      <c r="N9" s="98"/>
      <c r="O9" s="98"/>
      <c r="P9" s="98"/>
      <c r="Q9" s="98"/>
      <c r="R9" s="98"/>
      <c r="S9" s="98"/>
      <c r="T9" s="98"/>
      <c r="U9" s="98"/>
      <c r="V9" s="98"/>
      <c r="W9" s="98"/>
      <c r="X9" s="98"/>
      <c r="Y9" s="98"/>
      <c r="Z9" s="98"/>
      <c r="AA9" s="98"/>
      <c r="AB9" s="98"/>
      <c r="AC9" s="98"/>
      <c r="AD9" s="98"/>
      <c r="AE9" s="98"/>
      <c r="AF9" s="98"/>
    </row>
    <row r="10" spans="1:32" ht="25.5" customHeight="1" thickBot="1">
      <c r="A10" s="98"/>
      <c r="B10" s="98"/>
      <c r="C10" s="98"/>
      <c r="D10" s="98"/>
      <c r="E10" s="98"/>
      <c r="F10" s="98"/>
      <c r="G10" s="98"/>
      <c r="H10" s="98"/>
      <c r="I10" s="98"/>
      <c r="J10" s="98"/>
      <c r="K10" s="98"/>
      <c r="L10" s="28"/>
      <c r="M10" s="98"/>
      <c r="N10" s="98"/>
      <c r="O10" s="98"/>
      <c r="P10" s="98"/>
      <c r="Q10" s="98"/>
      <c r="R10" s="98"/>
      <c r="S10" s="98"/>
      <c r="T10" s="98"/>
      <c r="U10" s="98" t="s">
        <v>228</v>
      </c>
      <c r="V10" s="98"/>
      <c r="W10" s="98"/>
      <c r="X10" s="98"/>
      <c r="Y10" s="98"/>
      <c r="Z10" s="98"/>
      <c r="AA10" s="98"/>
      <c r="AB10" s="98"/>
      <c r="AC10" s="98"/>
      <c r="AD10" s="98"/>
      <c r="AE10" s="98"/>
      <c r="AF10" s="98"/>
    </row>
    <row r="11" spans="1:32" ht="26.25" customHeight="1">
      <c r="A11" s="328" t="s">
        <v>26</v>
      </c>
      <c r="B11" s="332" t="s">
        <v>27</v>
      </c>
      <c r="C11" s="333"/>
      <c r="D11" s="334"/>
      <c r="E11" s="335"/>
      <c r="F11" s="335"/>
      <c r="G11" s="335"/>
      <c r="H11" s="335"/>
      <c r="I11" s="335"/>
      <c r="J11" s="335"/>
      <c r="K11" s="336"/>
      <c r="L11" s="314" t="s">
        <v>26</v>
      </c>
      <c r="M11" s="183" t="s">
        <v>213</v>
      </c>
      <c r="N11" s="184"/>
      <c r="O11" s="184"/>
      <c r="P11" s="184"/>
      <c r="Q11" s="184"/>
      <c r="R11" s="184"/>
      <c r="S11" s="184"/>
      <c r="T11" s="184"/>
      <c r="U11" s="184"/>
      <c r="V11" s="185"/>
      <c r="W11" s="315" t="s">
        <v>26</v>
      </c>
      <c r="X11" s="183" t="s">
        <v>31</v>
      </c>
      <c r="Y11" s="184"/>
      <c r="Z11" s="184"/>
      <c r="AA11" s="184"/>
      <c r="AB11" s="184"/>
      <c r="AC11" s="184"/>
      <c r="AD11" s="184"/>
      <c r="AE11" s="184"/>
      <c r="AF11" s="185"/>
    </row>
    <row r="12" spans="1:32" ht="24" customHeight="1">
      <c r="A12" s="329"/>
      <c r="B12" s="113" t="s">
        <v>73</v>
      </c>
      <c r="C12" s="113" t="s">
        <v>74</v>
      </c>
      <c r="D12" s="113" t="s">
        <v>75</v>
      </c>
      <c r="E12" s="113" t="s">
        <v>76</v>
      </c>
      <c r="F12" s="113" t="s">
        <v>77</v>
      </c>
      <c r="G12" s="113" t="s">
        <v>78</v>
      </c>
      <c r="H12" s="113" t="s">
        <v>79</v>
      </c>
      <c r="I12" s="113" t="s">
        <v>80</v>
      </c>
      <c r="J12" s="113" t="s">
        <v>81</v>
      </c>
      <c r="K12" s="196" t="s">
        <v>82</v>
      </c>
      <c r="L12" s="310"/>
      <c r="M12" s="548" t="s">
        <v>211</v>
      </c>
      <c r="N12" s="112" t="str">
        <f>CONCATENATE('Parte 1'!$C$14," ° año")</f>
        <v>5 ° año</v>
      </c>
      <c r="O12" s="112" t="str">
        <f>CONCATENATE('Parte 1'!$C$14+1," ° año")</f>
        <v>6 ° año</v>
      </c>
      <c r="P12" s="112" t="str">
        <f>CONCATENATE('Parte 1'!$C$14+2," ° año")</f>
        <v>7 ° año</v>
      </c>
      <c r="Q12" s="112" t="str">
        <f>CONCATENATE('Parte 1'!$C$14+3," ° año")</f>
        <v>8 ° año</v>
      </c>
      <c r="R12" s="112" t="str">
        <f>CONCATENATE('Parte 1'!$C$14+4," ° año")</f>
        <v>9 ° año</v>
      </c>
      <c r="S12" s="112" t="str">
        <f>CONCATENATE('Parte 1'!$C$14+5," ° año")</f>
        <v>10 ° año</v>
      </c>
      <c r="T12" s="112" t="str">
        <f>CONCATENATE('Parte 1'!$C$14+6," ° año")</f>
        <v>11 ° año</v>
      </c>
      <c r="U12" s="112" t="str">
        <f>CONCATENATE('Parte 1'!$C$14+7," ° año")</f>
        <v>12 ° año</v>
      </c>
      <c r="V12" s="186" t="str">
        <f>CONCATENATE('Parte 1'!$C$14+8," ° año")</f>
        <v>13 ° año</v>
      </c>
      <c r="W12" s="310"/>
      <c r="X12" s="112" t="str">
        <f>CONCATENATE('Parte 1'!$C$14," ° año")</f>
        <v>5 ° año</v>
      </c>
      <c r="Y12" s="112" t="str">
        <f>CONCATENATE('Parte 1'!$C$14+1," ° año")</f>
        <v>6 ° año</v>
      </c>
      <c r="Z12" s="112" t="str">
        <f>CONCATENATE('Parte 1'!$C$14+2," ° año")</f>
        <v>7 ° año</v>
      </c>
      <c r="AA12" s="112" t="str">
        <f>CONCATENATE('Parte 1'!$C$14+3," ° año")</f>
        <v>8 ° año</v>
      </c>
      <c r="AB12" s="112" t="str">
        <f>CONCATENATE('Parte 1'!$C$14+4," ° año")</f>
        <v>9 ° año</v>
      </c>
      <c r="AC12" s="112" t="str">
        <f>CONCATENATE('Parte 1'!$C$14+5," ° año")</f>
        <v>10 ° año</v>
      </c>
      <c r="AD12" s="112" t="str">
        <f>CONCATENATE('Parte 1'!$C$14+6," ° año")</f>
        <v>11 ° año</v>
      </c>
      <c r="AE12" s="112" t="str">
        <f>CONCATENATE('Parte 1'!$C$14+7," ° año")</f>
        <v>12 ° año</v>
      </c>
      <c r="AF12" s="186" t="str">
        <f>CONCATENATE('Parte 1'!$C$14+8," ° año")</f>
        <v>13 ° año</v>
      </c>
    </row>
    <row r="13" spans="1:39" s="4" customFormat="1" ht="25.5" customHeight="1">
      <c r="A13" s="330" t="s">
        <v>72</v>
      </c>
      <c r="B13" s="331">
        <f>A14</f>
        <v>2004</v>
      </c>
      <c r="C13" s="113">
        <f>IF(B13=$A$32,"---",IF(B13="---","---",B13+1))</f>
        <v>2005</v>
      </c>
      <c r="D13" s="113">
        <f aca="true" t="shared" si="0" ref="D13:K13">IF(C13=$A$32,"---",IF(C13="---","---",C13+1))</f>
        <v>2006</v>
      </c>
      <c r="E13" s="113">
        <f t="shared" si="0"/>
        <v>2007</v>
      </c>
      <c r="F13" s="113">
        <f t="shared" si="0"/>
        <v>2008</v>
      </c>
      <c r="G13" s="113">
        <f t="shared" si="0"/>
        <v>2009</v>
      </c>
      <c r="H13" s="113">
        <f t="shared" si="0"/>
        <v>2010</v>
      </c>
      <c r="I13" s="113">
        <f>IF(H13=$A$32,"---",IF(H13="---","---",H13+1))</f>
        <v>2011</v>
      </c>
      <c r="J13" s="113">
        <f>IF(I13=$A$32,"---",IF(I13="---","---",I13+1))</f>
        <v>2012</v>
      </c>
      <c r="K13" s="196">
        <f t="shared" si="0"/>
        <v>2013</v>
      </c>
      <c r="L13" s="187" t="s">
        <v>219</v>
      </c>
      <c r="M13" s="549"/>
      <c r="N13" s="114">
        <f>$N$31-9</f>
        <v>2004</v>
      </c>
      <c r="O13" s="114">
        <f>IF(N13=$A$32,"---",IF(N13="---","---",N13+1))</f>
        <v>2005</v>
      </c>
      <c r="P13" s="114">
        <f aca="true" t="shared" si="1" ref="P13:V13">IF(O13=$A$32,"---",IF(O13="---","---",O13+1))</f>
        <v>2006</v>
      </c>
      <c r="Q13" s="114">
        <f t="shared" si="1"/>
        <v>2007</v>
      </c>
      <c r="R13" s="114">
        <f t="shared" si="1"/>
        <v>2008</v>
      </c>
      <c r="S13" s="114">
        <f t="shared" si="1"/>
        <v>2009</v>
      </c>
      <c r="T13" s="114">
        <f t="shared" si="1"/>
        <v>2010</v>
      </c>
      <c r="U13" s="114">
        <f t="shared" si="1"/>
        <v>2011</v>
      </c>
      <c r="V13" s="188">
        <f t="shared" si="1"/>
        <v>2012</v>
      </c>
      <c r="W13" s="316" t="s">
        <v>220</v>
      </c>
      <c r="X13" s="114">
        <f>$X$31-9</f>
        <v>2004</v>
      </c>
      <c r="Y13" s="114">
        <f>IF(X13=$A$32,"---",IF(X13="---","---",X13+1))</f>
        <v>2005</v>
      </c>
      <c r="Z13" s="114">
        <f aca="true" t="shared" si="2" ref="Z13:AF13">IF(Y13=$A$32,"---",IF(Y13="---","---",Y13+1))</f>
        <v>2006</v>
      </c>
      <c r="AA13" s="114">
        <f t="shared" si="2"/>
        <v>2007</v>
      </c>
      <c r="AB13" s="114">
        <f t="shared" si="2"/>
        <v>2008</v>
      </c>
      <c r="AC13" s="114">
        <f t="shared" si="2"/>
        <v>2009</v>
      </c>
      <c r="AD13" s="114">
        <f t="shared" si="2"/>
        <v>2010</v>
      </c>
      <c r="AE13" s="114">
        <f t="shared" si="2"/>
        <v>2011</v>
      </c>
      <c r="AF13" s="188">
        <f t="shared" si="2"/>
        <v>2012</v>
      </c>
      <c r="AG13"/>
      <c r="AH13"/>
      <c r="AI13"/>
      <c r="AJ13"/>
      <c r="AK13"/>
      <c r="AL13"/>
      <c r="AM13"/>
    </row>
    <row r="14" spans="1:32" s="4" customFormat="1" ht="14.25" customHeight="1">
      <c r="A14" s="115">
        <f>A32-9</f>
        <v>2004</v>
      </c>
      <c r="B14" s="164">
        <v>58</v>
      </c>
      <c r="C14" s="165">
        <v>24</v>
      </c>
      <c r="D14" s="165">
        <v>21</v>
      </c>
      <c r="E14" s="165">
        <v>18</v>
      </c>
      <c r="F14" s="165">
        <v>14</v>
      </c>
      <c r="G14" s="165">
        <v>11</v>
      </c>
      <c r="H14" s="165">
        <v>12</v>
      </c>
      <c r="I14" s="165">
        <v>10</v>
      </c>
      <c r="J14" s="165">
        <v>5</v>
      </c>
      <c r="K14" s="313">
        <v>4</v>
      </c>
      <c r="L14" s="189">
        <f>$L$32-9</f>
        <v>2000</v>
      </c>
      <c r="M14" s="206">
        <v>100</v>
      </c>
      <c r="N14" s="12">
        <v>1</v>
      </c>
      <c r="O14" s="12">
        <v>1</v>
      </c>
      <c r="P14" s="12">
        <v>4</v>
      </c>
      <c r="Q14" s="12">
        <v>1</v>
      </c>
      <c r="R14" s="12">
        <v>9</v>
      </c>
      <c r="S14" s="12">
        <v>4</v>
      </c>
      <c r="T14" s="12">
        <v>3</v>
      </c>
      <c r="U14" s="12"/>
      <c r="V14" s="190">
        <v>2</v>
      </c>
      <c r="W14" s="189">
        <f>$W$32-9</f>
        <v>2000</v>
      </c>
      <c r="X14" s="12"/>
      <c r="Y14" s="12"/>
      <c r="Z14" s="12">
        <v>1</v>
      </c>
      <c r="AA14" s="12">
        <v>3</v>
      </c>
      <c r="AB14" s="12">
        <v>2</v>
      </c>
      <c r="AC14" s="12">
        <v>2</v>
      </c>
      <c r="AD14" s="12">
        <v>3</v>
      </c>
      <c r="AE14" s="12">
        <v>6</v>
      </c>
      <c r="AF14" s="190"/>
    </row>
    <row r="15" spans="1:32" s="4" customFormat="1" ht="25.5" customHeight="1">
      <c r="A15" s="118" t="s">
        <v>305</v>
      </c>
      <c r="B15" s="113">
        <f>A16</f>
        <v>2005</v>
      </c>
      <c r="C15" s="113">
        <f>IF(B15=$A$32,"---",IF(B15="---","---",B15+1))</f>
        <v>2006</v>
      </c>
      <c r="D15" s="113">
        <f aca="true" t="shared" si="3" ref="D15:K15">IF(C15=$A$32,"---",IF(C15="---","---",C15+1))</f>
        <v>2007</v>
      </c>
      <c r="E15" s="113">
        <f t="shared" si="3"/>
        <v>2008</v>
      </c>
      <c r="F15" s="113">
        <f t="shared" si="3"/>
        <v>2009</v>
      </c>
      <c r="G15" s="113">
        <f t="shared" si="3"/>
        <v>2010</v>
      </c>
      <c r="H15" s="113">
        <f t="shared" si="3"/>
        <v>2011</v>
      </c>
      <c r="I15" s="113">
        <f>IF(H15=$A$32,"---",IF(H15="---","---",H15+1))</f>
        <v>2012</v>
      </c>
      <c r="J15" s="113">
        <f>IF(I15=$A$32,"---",IF(I15="---","---",I15+1))</f>
        <v>2013</v>
      </c>
      <c r="K15" s="196" t="str">
        <f t="shared" si="3"/>
        <v>---</v>
      </c>
      <c r="L15" s="191" t="s">
        <v>304</v>
      </c>
      <c r="M15" s="119"/>
      <c r="N15" s="114">
        <f>$N$31-8</f>
        <v>2005</v>
      </c>
      <c r="O15" s="114">
        <f>IF(N15=$A$32,"---",IF(N15="---","---",N15+1))</f>
        <v>2006</v>
      </c>
      <c r="P15" s="114">
        <f aca="true" t="shared" si="4" ref="P15:V15">IF(O15=$A$32,"---",IF(O15="---","---",O15+1))</f>
        <v>2007</v>
      </c>
      <c r="Q15" s="114">
        <f t="shared" si="4"/>
        <v>2008</v>
      </c>
      <c r="R15" s="114">
        <f t="shared" si="4"/>
        <v>2009</v>
      </c>
      <c r="S15" s="114">
        <f t="shared" si="4"/>
        <v>2010</v>
      </c>
      <c r="T15" s="114">
        <f t="shared" si="4"/>
        <v>2011</v>
      </c>
      <c r="U15" s="114">
        <f t="shared" si="4"/>
        <v>2012</v>
      </c>
      <c r="V15" s="188">
        <f t="shared" si="4"/>
        <v>2013</v>
      </c>
      <c r="W15" s="191" t="s">
        <v>304</v>
      </c>
      <c r="X15" s="114">
        <f>$X$31-8</f>
        <v>2005</v>
      </c>
      <c r="Y15" s="114">
        <f>IF(X15=$A$32,"---",IF(X15="---","---",X15+1))</f>
        <v>2006</v>
      </c>
      <c r="Z15" s="114">
        <f aca="true" t="shared" si="5" ref="Z15:AF15">IF(Y15=$A$32,"---",IF(Y15="---","---",Y15+1))</f>
        <v>2007</v>
      </c>
      <c r="AA15" s="114">
        <f t="shared" si="5"/>
        <v>2008</v>
      </c>
      <c r="AB15" s="114">
        <f t="shared" si="5"/>
        <v>2009</v>
      </c>
      <c r="AC15" s="114">
        <f t="shared" si="5"/>
        <v>2010</v>
      </c>
      <c r="AD15" s="114">
        <f t="shared" si="5"/>
        <v>2011</v>
      </c>
      <c r="AE15" s="114">
        <f t="shared" si="5"/>
        <v>2012</v>
      </c>
      <c r="AF15" s="188">
        <f t="shared" si="5"/>
        <v>2013</v>
      </c>
    </row>
    <row r="16" spans="1:32" s="4" customFormat="1" ht="14.25" customHeight="1">
      <c r="A16" s="120">
        <f>A32-8</f>
        <v>2005</v>
      </c>
      <c r="B16" s="164">
        <v>50</v>
      </c>
      <c r="C16" s="165">
        <v>16</v>
      </c>
      <c r="D16" s="165">
        <v>16</v>
      </c>
      <c r="E16" s="165">
        <v>16</v>
      </c>
      <c r="F16" s="165">
        <v>14</v>
      </c>
      <c r="G16" s="165">
        <v>13</v>
      </c>
      <c r="H16" s="165">
        <v>8</v>
      </c>
      <c r="I16" s="165">
        <v>7</v>
      </c>
      <c r="J16" s="165">
        <v>1</v>
      </c>
      <c r="K16" s="117"/>
      <c r="L16" s="189">
        <f>$L$32-8</f>
        <v>2001</v>
      </c>
      <c r="M16" s="206">
        <v>87</v>
      </c>
      <c r="N16" s="12"/>
      <c r="O16" s="12">
        <v>1</v>
      </c>
      <c r="P16" s="12">
        <v>16</v>
      </c>
      <c r="Q16" s="12">
        <v>2</v>
      </c>
      <c r="R16" s="12">
        <v>7</v>
      </c>
      <c r="S16" s="12">
        <v>3</v>
      </c>
      <c r="T16" s="12">
        <v>1</v>
      </c>
      <c r="U16" s="12"/>
      <c r="V16" s="190"/>
      <c r="W16" s="189">
        <f>$W$32-8</f>
        <v>2001</v>
      </c>
      <c r="X16" s="12">
        <v>1</v>
      </c>
      <c r="Y16" s="12">
        <v>1</v>
      </c>
      <c r="Z16" s="12">
        <v>1</v>
      </c>
      <c r="AA16" s="12">
        <v>1</v>
      </c>
      <c r="AB16" s="12">
        <v>4</v>
      </c>
      <c r="AC16" s="12">
        <v>4</v>
      </c>
      <c r="AD16" s="12">
        <v>2</v>
      </c>
      <c r="AE16" s="12">
        <v>1</v>
      </c>
      <c r="AF16" s="190">
        <v>1</v>
      </c>
    </row>
    <row r="17" spans="1:32" s="4" customFormat="1" ht="25.5" customHeight="1">
      <c r="A17" s="118" t="s">
        <v>305</v>
      </c>
      <c r="B17" s="113">
        <f>A18</f>
        <v>2006</v>
      </c>
      <c r="C17" s="113">
        <f>IF(B17=$A$32,"---",IF(B17="---","---",B17+1))</f>
        <v>2007</v>
      </c>
      <c r="D17" s="113">
        <f aca="true" t="shared" si="6" ref="D17:K17">IF(C17=$A$32,"---",IF(C17="---","---",C17+1))</f>
        <v>2008</v>
      </c>
      <c r="E17" s="113">
        <f t="shared" si="6"/>
        <v>2009</v>
      </c>
      <c r="F17" s="113">
        <f t="shared" si="6"/>
        <v>2010</v>
      </c>
      <c r="G17" s="113">
        <f t="shared" si="6"/>
        <v>2011</v>
      </c>
      <c r="H17" s="113">
        <f t="shared" si="6"/>
        <v>2012</v>
      </c>
      <c r="I17" s="113">
        <f>IF(H17=$A$32,"---",IF(H17="---","---",H17+1))</f>
        <v>2013</v>
      </c>
      <c r="J17" s="113" t="str">
        <f>IF(I17=$A$32,"---",IF(I17="---","---",I17+1))</f>
        <v>---</v>
      </c>
      <c r="K17" s="196" t="str">
        <f t="shared" si="6"/>
        <v>---</v>
      </c>
      <c r="L17" s="191" t="s">
        <v>304</v>
      </c>
      <c r="M17" s="119"/>
      <c r="N17" s="114">
        <f>$N$31-7</f>
        <v>2006</v>
      </c>
      <c r="O17" s="114">
        <f>IF(N17=$A$32,"---",IF(N17="---","---",N17+1))</f>
        <v>2007</v>
      </c>
      <c r="P17" s="114">
        <f aca="true" t="shared" si="7" ref="P17:V17">IF(O17=$A$32,"---",IF(O17="---","---",O17+1))</f>
        <v>2008</v>
      </c>
      <c r="Q17" s="114">
        <f t="shared" si="7"/>
        <v>2009</v>
      </c>
      <c r="R17" s="114">
        <f t="shared" si="7"/>
        <v>2010</v>
      </c>
      <c r="S17" s="114">
        <f t="shared" si="7"/>
        <v>2011</v>
      </c>
      <c r="T17" s="114">
        <f t="shared" si="7"/>
        <v>2012</v>
      </c>
      <c r="U17" s="114">
        <f t="shared" si="7"/>
        <v>2013</v>
      </c>
      <c r="V17" s="188" t="str">
        <f t="shared" si="7"/>
        <v>---</v>
      </c>
      <c r="W17" s="191" t="s">
        <v>304</v>
      </c>
      <c r="X17" s="114">
        <f>$X$31-7</f>
        <v>2006</v>
      </c>
      <c r="Y17" s="114">
        <f>IF(X17=$A$32,"---",IF(X17="---","---",X17+1))</f>
        <v>2007</v>
      </c>
      <c r="Z17" s="114">
        <f aca="true" t="shared" si="8" ref="Z17:AF17">IF(Y17=$A$32,"---",IF(Y17="---","---",Y17+1))</f>
        <v>2008</v>
      </c>
      <c r="AA17" s="114">
        <f t="shared" si="8"/>
        <v>2009</v>
      </c>
      <c r="AB17" s="114">
        <f t="shared" si="8"/>
        <v>2010</v>
      </c>
      <c r="AC17" s="114">
        <f t="shared" si="8"/>
        <v>2011</v>
      </c>
      <c r="AD17" s="114">
        <f t="shared" si="8"/>
        <v>2012</v>
      </c>
      <c r="AE17" s="114">
        <f t="shared" si="8"/>
        <v>2013</v>
      </c>
      <c r="AF17" s="188" t="str">
        <f t="shared" si="8"/>
        <v>---</v>
      </c>
    </row>
    <row r="18" spans="1:32" s="4" customFormat="1" ht="14.25" customHeight="1">
      <c r="A18" s="120">
        <f>A32-7</f>
        <v>2006</v>
      </c>
      <c r="B18" s="164">
        <v>20</v>
      </c>
      <c r="C18" s="165">
        <v>18</v>
      </c>
      <c r="D18" s="165">
        <v>13</v>
      </c>
      <c r="E18" s="165">
        <v>13</v>
      </c>
      <c r="F18" s="165">
        <v>12</v>
      </c>
      <c r="G18" s="165">
        <v>11</v>
      </c>
      <c r="H18" s="165">
        <v>6</v>
      </c>
      <c r="I18" s="165">
        <v>5</v>
      </c>
      <c r="J18" s="116"/>
      <c r="K18" s="117"/>
      <c r="L18" s="189">
        <f>$L$32-7</f>
        <v>2002</v>
      </c>
      <c r="M18" s="499">
        <v>82</v>
      </c>
      <c r="N18" s="12"/>
      <c r="O18" s="12">
        <v>2</v>
      </c>
      <c r="P18" s="12">
        <v>1</v>
      </c>
      <c r="Q18" s="12">
        <v>6</v>
      </c>
      <c r="R18" s="12">
        <v>5</v>
      </c>
      <c r="S18" s="12">
        <v>4</v>
      </c>
      <c r="T18" s="12">
        <v>1</v>
      </c>
      <c r="U18" s="12"/>
      <c r="V18" s="192"/>
      <c r="W18" s="189">
        <f>$W$32-7</f>
        <v>2002</v>
      </c>
      <c r="X18" s="12"/>
      <c r="Y18" s="12"/>
      <c r="Z18" s="12">
        <v>1</v>
      </c>
      <c r="AA18" s="12">
        <v>2</v>
      </c>
      <c r="AB18" s="12">
        <v>4</v>
      </c>
      <c r="AC18" s="12">
        <v>3</v>
      </c>
      <c r="AD18" s="12">
        <v>1</v>
      </c>
      <c r="AE18" s="12">
        <v>1</v>
      </c>
      <c r="AF18" s="192"/>
    </row>
    <row r="19" spans="1:32" s="4" customFormat="1" ht="25.5" customHeight="1">
      <c r="A19" s="118" t="s">
        <v>305</v>
      </c>
      <c r="B19" s="113">
        <f aca="true" t="shared" si="9" ref="B19:B31">A20</f>
        <v>2007</v>
      </c>
      <c r="C19" s="113">
        <f>IF(B19=$A$32,"---",IF(B19="---","---",B19+1))</f>
        <v>2008</v>
      </c>
      <c r="D19" s="113">
        <f aca="true" t="shared" si="10" ref="D19:K19">IF(C19=$A$32,"---",IF(C19="---","---",C19+1))</f>
        <v>2009</v>
      </c>
      <c r="E19" s="113">
        <f t="shared" si="10"/>
        <v>2010</v>
      </c>
      <c r="F19" s="113">
        <f t="shared" si="10"/>
        <v>2011</v>
      </c>
      <c r="G19" s="113">
        <f t="shared" si="10"/>
        <v>2012</v>
      </c>
      <c r="H19" s="113">
        <f t="shared" si="10"/>
        <v>2013</v>
      </c>
      <c r="I19" s="113" t="str">
        <f>IF(H19=$A$32,"---",IF(H19="---","---",H19+1))</f>
        <v>---</v>
      </c>
      <c r="J19" s="113" t="str">
        <f>IF(I19=$A$32,"---",IF(I19="---","---",I19+1))</f>
        <v>---</v>
      </c>
      <c r="K19" s="196" t="str">
        <f t="shared" si="10"/>
        <v>---</v>
      </c>
      <c r="L19" s="191" t="s">
        <v>304</v>
      </c>
      <c r="M19" s="119"/>
      <c r="N19" s="114">
        <f>$N$31-6</f>
        <v>2007</v>
      </c>
      <c r="O19" s="114">
        <f>IF(N19=$A$32,"---",IF(N19="---","---",N19+1))</f>
        <v>2008</v>
      </c>
      <c r="P19" s="114">
        <f aca="true" t="shared" si="11" ref="P19:V19">IF(O19=$A$32,"---",IF(O19="---","---",O19+1))</f>
        <v>2009</v>
      </c>
      <c r="Q19" s="114">
        <f t="shared" si="11"/>
        <v>2010</v>
      </c>
      <c r="R19" s="114">
        <f t="shared" si="11"/>
        <v>2011</v>
      </c>
      <c r="S19" s="114">
        <f t="shared" si="11"/>
        <v>2012</v>
      </c>
      <c r="T19" s="114">
        <f t="shared" si="11"/>
        <v>2013</v>
      </c>
      <c r="U19" s="114" t="str">
        <f t="shared" si="11"/>
        <v>---</v>
      </c>
      <c r="V19" s="188" t="str">
        <f t="shared" si="11"/>
        <v>---</v>
      </c>
      <c r="W19" s="191" t="s">
        <v>304</v>
      </c>
      <c r="X19" s="114">
        <f>$X$31-6</f>
        <v>2007</v>
      </c>
      <c r="Y19" s="114">
        <f>IF(X19=$A$32,"---",IF(X19="---","---",X19+1))</f>
        <v>2008</v>
      </c>
      <c r="Z19" s="114">
        <f aca="true" t="shared" si="12" ref="Z19:AF19">IF(Y19=$A$32,"---",IF(Y19="---","---",Y19+1))</f>
        <v>2009</v>
      </c>
      <c r="AA19" s="114">
        <f t="shared" si="12"/>
        <v>2010</v>
      </c>
      <c r="AB19" s="114">
        <f t="shared" si="12"/>
        <v>2011</v>
      </c>
      <c r="AC19" s="114">
        <f t="shared" si="12"/>
        <v>2012</v>
      </c>
      <c r="AD19" s="114">
        <f t="shared" si="12"/>
        <v>2013</v>
      </c>
      <c r="AE19" s="114" t="str">
        <f t="shared" si="12"/>
        <v>---</v>
      </c>
      <c r="AF19" s="188" t="str">
        <f t="shared" si="12"/>
        <v>---</v>
      </c>
    </row>
    <row r="20" spans="1:32" s="4" customFormat="1" ht="14.25" customHeight="1">
      <c r="A20" s="120">
        <f>A32-6</f>
        <v>2007</v>
      </c>
      <c r="B20" s="164">
        <v>32</v>
      </c>
      <c r="C20" s="165">
        <v>18</v>
      </c>
      <c r="D20" s="165">
        <v>15</v>
      </c>
      <c r="E20" s="165">
        <v>14</v>
      </c>
      <c r="F20" s="165">
        <v>11</v>
      </c>
      <c r="G20" s="165">
        <v>9</v>
      </c>
      <c r="H20" s="165">
        <v>9</v>
      </c>
      <c r="I20" s="116"/>
      <c r="J20" s="116"/>
      <c r="K20" s="117"/>
      <c r="L20" s="189">
        <f>$L$32-6</f>
        <v>2003</v>
      </c>
      <c r="M20" s="206">
        <v>81</v>
      </c>
      <c r="N20" s="12">
        <v>10</v>
      </c>
      <c r="O20" s="12">
        <v>1</v>
      </c>
      <c r="P20" s="12">
        <v>4</v>
      </c>
      <c r="Q20" s="12">
        <v>3</v>
      </c>
      <c r="R20" s="12">
        <v>3</v>
      </c>
      <c r="S20" s="12">
        <v>3</v>
      </c>
      <c r="T20" s="12"/>
      <c r="U20" s="171"/>
      <c r="V20" s="192"/>
      <c r="W20" s="189">
        <f>$W$32-6</f>
        <v>2003</v>
      </c>
      <c r="X20" s="12"/>
      <c r="Y20" s="12"/>
      <c r="Z20" s="12"/>
      <c r="AA20" s="12">
        <v>3</v>
      </c>
      <c r="AB20" s="12"/>
      <c r="AC20" s="12">
        <v>1</v>
      </c>
      <c r="AD20" s="12">
        <v>2</v>
      </c>
      <c r="AE20" s="171"/>
      <c r="AF20" s="192"/>
    </row>
    <row r="21" spans="1:32" s="4" customFormat="1" ht="25.5" customHeight="1">
      <c r="A21" s="118" t="s">
        <v>305</v>
      </c>
      <c r="B21" s="113">
        <f t="shared" si="9"/>
        <v>2008</v>
      </c>
      <c r="C21" s="113">
        <f>IF(B21=$A$32,"---",IF(B21="---","---",B21+1))</f>
        <v>2009</v>
      </c>
      <c r="D21" s="113">
        <f aca="true" t="shared" si="13" ref="D21:K21">IF(C21=$A$32,"---",IF(C21="---","---",C21+1))</f>
        <v>2010</v>
      </c>
      <c r="E21" s="113">
        <f t="shared" si="13"/>
        <v>2011</v>
      </c>
      <c r="F21" s="113">
        <f t="shared" si="13"/>
        <v>2012</v>
      </c>
      <c r="G21" s="113">
        <f t="shared" si="13"/>
        <v>2013</v>
      </c>
      <c r="H21" s="113" t="str">
        <f t="shared" si="13"/>
        <v>---</v>
      </c>
      <c r="I21" s="113" t="str">
        <f>IF(H21=$A$32,"---",IF(H21="---","---",H21+1))</f>
        <v>---</v>
      </c>
      <c r="J21" s="113" t="str">
        <f>IF(I21=$A$32,"---",IF(I21="---","---",I21+1))</f>
        <v>---</v>
      </c>
      <c r="K21" s="196" t="str">
        <f t="shared" si="13"/>
        <v>---</v>
      </c>
      <c r="L21" s="191" t="s">
        <v>304</v>
      </c>
      <c r="M21" s="119"/>
      <c r="N21" s="114">
        <f>$N$31-5</f>
        <v>2008</v>
      </c>
      <c r="O21" s="114">
        <f>IF(N21=$A$32,"---",IF(N21="---","---",N21+1))</f>
        <v>2009</v>
      </c>
      <c r="P21" s="114">
        <f aca="true" t="shared" si="14" ref="P21:V21">IF(O21=$A$32,"---",IF(O21="---","---",O21+1))</f>
        <v>2010</v>
      </c>
      <c r="Q21" s="114">
        <f t="shared" si="14"/>
        <v>2011</v>
      </c>
      <c r="R21" s="114">
        <f t="shared" si="14"/>
        <v>2012</v>
      </c>
      <c r="S21" s="114">
        <f t="shared" si="14"/>
        <v>2013</v>
      </c>
      <c r="T21" s="114" t="str">
        <f t="shared" si="14"/>
        <v>---</v>
      </c>
      <c r="U21" s="114" t="str">
        <f t="shared" si="14"/>
        <v>---</v>
      </c>
      <c r="V21" s="188" t="str">
        <f t="shared" si="14"/>
        <v>---</v>
      </c>
      <c r="W21" s="191" t="s">
        <v>304</v>
      </c>
      <c r="X21" s="114">
        <f>$X$31-5</f>
        <v>2008</v>
      </c>
      <c r="Y21" s="114">
        <f>IF(X21=$A$32,"---",IF(X21="---","---",X21+1))</f>
        <v>2009</v>
      </c>
      <c r="Z21" s="114">
        <f aca="true" t="shared" si="15" ref="Z21:AF21">IF(Y21=$A$32,"---",IF(Y21="---","---",Y21+1))</f>
        <v>2010</v>
      </c>
      <c r="AA21" s="114">
        <f t="shared" si="15"/>
        <v>2011</v>
      </c>
      <c r="AB21" s="114">
        <f t="shared" si="15"/>
        <v>2012</v>
      </c>
      <c r="AC21" s="114">
        <f t="shared" si="15"/>
        <v>2013</v>
      </c>
      <c r="AD21" s="114" t="str">
        <f t="shared" si="15"/>
        <v>---</v>
      </c>
      <c r="AE21" s="114" t="str">
        <f t="shared" si="15"/>
        <v>---</v>
      </c>
      <c r="AF21" s="188" t="str">
        <f t="shared" si="15"/>
        <v>---</v>
      </c>
    </row>
    <row r="22" spans="1:32" s="4" customFormat="1" ht="14.25" customHeight="1">
      <c r="A22" s="120">
        <f>A32-5</f>
        <v>2008</v>
      </c>
      <c r="B22" s="164">
        <v>24</v>
      </c>
      <c r="C22" s="165">
        <v>18</v>
      </c>
      <c r="D22" s="165">
        <v>18</v>
      </c>
      <c r="E22" s="165">
        <v>15</v>
      </c>
      <c r="F22" s="165">
        <v>13</v>
      </c>
      <c r="G22" s="165">
        <v>13</v>
      </c>
      <c r="H22" s="116"/>
      <c r="I22" s="116"/>
      <c r="J22" s="116"/>
      <c r="K22" s="117"/>
      <c r="L22" s="189">
        <f>$L$32-5</f>
        <v>2004</v>
      </c>
      <c r="M22" s="206">
        <v>58</v>
      </c>
      <c r="N22" s="12"/>
      <c r="O22" s="12"/>
      <c r="P22" s="12"/>
      <c r="Q22" s="12">
        <v>3</v>
      </c>
      <c r="R22" s="12">
        <v>2</v>
      </c>
      <c r="S22" s="12">
        <v>2</v>
      </c>
      <c r="T22" s="171"/>
      <c r="U22" s="171"/>
      <c r="V22" s="192"/>
      <c r="W22" s="189">
        <f>$W$32-5</f>
        <v>2004</v>
      </c>
      <c r="X22" s="12"/>
      <c r="Y22" s="12"/>
      <c r="Z22" s="12"/>
      <c r="AA22" s="12"/>
      <c r="AB22" s="12"/>
      <c r="AC22" s="12"/>
      <c r="AD22" s="171"/>
      <c r="AE22" s="171"/>
      <c r="AF22" s="192"/>
    </row>
    <row r="23" spans="1:32" s="4" customFormat="1" ht="25.5" customHeight="1">
      <c r="A23" s="118" t="s">
        <v>305</v>
      </c>
      <c r="B23" s="113">
        <f t="shared" si="9"/>
        <v>2009</v>
      </c>
      <c r="C23" s="113">
        <f>IF(B23=$A$32,"---",IF(B23="---","---",B23+1))</f>
        <v>2010</v>
      </c>
      <c r="D23" s="113">
        <f aca="true" t="shared" si="16" ref="D23:K23">IF(C23=$A$32,"---",IF(C23="---","---",C23+1))</f>
        <v>2011</v>
      </c>
      <c r="E23" s="113">
        <f t="shared" si="16"/>
        <v>2012</v>
      </c>
      <c r="F23" s="113">
        <f t="shared" si="16"/>
        <v>2013</v>
      </c>
      <c r="G23" s="113" t="str">
        <f t="shared" si="16"/>
        <v>---</v>
      </c>
      <c r="H23" s="113" t="str">
        <f t="shared" si="16"/>
        <v>---</v>
      </c>
      <c r="I23" s="113" t="str">
        <f>IF(H23=$A$32,"---",IF(H23="---","---",H23+1))</f>
        <v>---</v>
      </c>
      <c r="J23" s="113" t="str">
        <f>IF(I23=$A$32,"---",IF(I23="---","---",I23+1))</f>
        <v>---</v>
      </c>
      <c r="K23" s="196" t="str">
        <f t="shared" si="16"/>
        <v>---</v>
      </c>
      <c r="L23" s="191" t="s">
        <v>304</v>
      </c>
      <c r="M23" s="119"/>
      <c r="N23" s="114">
        <f>$N$31-4</f>
        <v>2009</v>
      </c>
      <c r="O23" s="114">
        <f>IF(N23=$A$32,"---",IF(N23="---","---",N23+1))</f>
        <v>2010</v>
      </c>
      <c r="P23" s="114">
        <f aca="true" t="shared" si="17" ref="P23:V23">IF(O23=$A$32,"---",IF(O23="---","---",O23+1))</f>
        <v>2011</v>
      </c>
      <c r="Q23" s="114">
        <f t="shared" si="17"/>
        <v>2012</v>
      </c>
      <c r="R23" s="114">
        <f t="shared" si="17"/>
        <v>2013</v>
      </c>
      <c r="S23" s="114" t="str">
        <f t="shared" si="17"/>
        <v>---</v>
      </c>
      <c r="T23" s="114" t="str">
        <f t="shared" si="17"/>
        <v>---</v>
      </c>
      <c r="U23" s="114" t="str">
        <f t="shared" si="17"/>
        <v>---</v>
      </c>
      <c r="V23" s="188" t="str">
        <f t="shared" si="17"/>
        <v>---</v>
      </c>
      <c r="W23" s="191" t="s">
        <v>304</v>
      </c>
      <c r="X23" s="114">
        <f>$X$31-4</f>
        <v>2009</v>
      </c>
      <c r="Y23" s="114">
        <f>IF(X23=$A$32,"---",IF(X23="---","---",X23+1))</f>
        <v>2010</v>
      </c>
      <c r="Z23" s="114">
        <f aca="true" t="shared" si="18" ref="Z23:AF23">IF(Y23=$A$32,"---",IF(Y23="---","---",Y23+1))</f>
        <v>2011</v>
      </c>
      <c r="AA23" s="114">
        <f t="shared" si="18"/>
        <v>2012</v>
      </c>
      <c r="AB23" s="114">
        <f t="shared" si="18"/>
        <v>2013</v>
      </c>
      <c r="AC23" s="114" t="str">
        <f t="shared" si="18"/>
        <v>---</v>
      </c>
      <c r="AD23" s="114" t="str">
        <f t="shared" si="18"/>
        <v>---</v>
      </c>
      <c r="AE23" s="114" t="str">
        <f t="shared" si="18"/>
        <v>---</v>
      </c>
      <c r="AF23" s="188" t="str">
        <f t="shared" si="18"/>
        <v>---</v>
      </c>
    </row>
    <row r="24" spans="1:39" ht="14.25" customHeight="1">
      <c r="A24" s="120">
        <f>A32-4</f>
        <v>2009</v>
      </c>
      <c r="B24" s="164">
        <v>36</v>
      </c>
      <c r="C24" s="165">
        <v>26</v>
      </c>
      <c r="D24" s="165">
        <v>24</v>
      </c>
      <c r="E24" s="165">
        <v>23</v>
      </c>
      <c r="F24" s="165">
        <v>17</v>
      </c>
      <c r="G24" s="170"/>
      <c r="H24" s="121"/>
      <c r="I24" s="121"/>
      <c r="J24" s="121"/>
      <c r="K24" s="117"/>
      <c r="L24" s="189">
        <f>$L$32-4</f>
        <v>2005</v>
      </c>
      <c r="M24" s="206">
        <v>50</v>
      </c>
      <c r="N24" s="12"/>
      <c r="O24" s="12">
        <v>3</v>
      </c>
      <c r="P24" s="12">
        <v>3</v>
      </c>
      <c r="Q24" s="12">
        <v>4</v>
      </c>
      <c r="R24" s="12">
        <v>1</v>
      </c>
      <c r="S24" s="171"/>
      <c r="T24" s="171"/>
      <c r="U24" s="171"/>
      <c r="V24" s="192"/>
      <c r="W24" s="189">
        <f>$W$32-4</f>
        <v>2005</v>
      </c>
      <c r="X24" s="12"/>
      <c r="Y24" s="12"/>
      <c r="Z24" s="12">
        <v>1</v>
      </c>
      <c r="AA24" s="12"/>
      <c r="AB24" s="12">
        <v>3</v>
      </c>
      <c r="AC24" s="171"/>
      <c r="AD24" s="171"/>
      <c r="AE24" s="171"/>
      <c r="AF24" s="192"/>
      <c r="AG24" s="4"/>
      <c r="AH24" s="4"/>
      <c r="AI24" s="4"/>
      <c r="AJ24" s="4"/>
      <c r="AK24" s="4"/>
      <c r="AL24" s="4"/>
      <c r="AM24" s="4"/>
    </row>
    <row r="25" spans="1:32" ht="25.5" customHeight="1">
      <c r="A25" s="118" t="s">
        <v>305</v>
      </c>
      <c r="B25" s="113">
        <f t="shared" si="9"/>
        <v>2010</v>
      </c>
      <c r="C25" s="113">
        <f>IF(B25=$A$32,"---",IF(B25="---","---",B25+1))</f>
        <v>2011</v>
      </c>
      <c r="D25" s="113">
        <f aca="true" t="shared" si="19" ref="D25:K25">IF(C25=$A$32,"---",IF(C25="---","---",C25+1))</f>
        <v>2012</v>
      </c>
      <c r="E25" s="113">
        <f t="shared" si="19"/>
        <v>2013</v>
      </c>
      <c r="F25" s="113" t="str">
        <f t="shared" si="19"/>
        <v>---</v>
      </c>
      <c r="G25" s="113" t="str">
        <f t="shared" si="19"/>
        <v>---</v>
      </c>
      <c r="H25" s="113" t="str">
        <f t="shared" si="19"/>
        <v>---</v>
      </c>
      <c r="I25" s="113" t="str">
        <f>IF(H25=$A$32,"---",IF(H25="---","---",H25+1))</f>
        <v>---</v>
      </c>
      <c r="J25" s="113" t="str">
        <f>IF(I25=$A$32,"---",IF(I25="---","---",I25+1))</f>
        <v>---</v>
      </c>
      <c r="K25" s="196" t="str">
        <f t="shared" si="19"/>
        <v>---</v>
      </c>
      <c r="L25" s="191" t="s">
        <v>304</v>
      </c>
      <c r="M25" s="119"/>
      <c r="N25" s="114">
        <f>$N$31-3</f>
        <v>2010</v>
      </c>
      <c r="O25" s="114">
        <f>IF(N25=$A$32,"---",IF(N25="---","---",N25+1))</f>
        <v>2011</v>
      </c>
      <c r="P25" s="114">
        <f aca="true" t="shared" si="20" ref="P25:V25">IF(O25=$A$32,"---",IF(O25="---","---",O25+1))</f>
        <v>2012</v>
      </c>
      <c r="Q25" s="114">
        <f t="shared" si="20"/>
        <v>2013</v>
      </c>
      <c r="R25" s="114" t="str">
        <f t="shared" si="20"/>
        <v>---</v>
      </c>
      <c r="S25" s="114" t="str">
        <f t="shared" si="20"/>
        <v>---</v>
      </c>
      <c r="T25" s="114" t="str">
        <f t="shared" si="20"/>
        <v>---</v>
      </c>
      <c r="U25" s="114" t="str">
        <f t="shared" si="20"/>
        <v>---</v>
      </c>
      <c r="V25" s="188" t="str">
        <f t="shared" si="20"/>
        <v>---</v>
      </c>
      <c r="W25" s="191" t="s">
        <v>304</v>
      </c>
      <c r="X25" s="114">
        <f>$X$31-3</f>
        <v>2010</v>
      </c>
      <c r="Y25" s="114">
        <f>IF(X25=$A$32,"---",IF(X25="---","---",X25+1))</f>
        <v>2011</v>
      </c>
      <c r="Z25" s="114">
        <f aca="true" t="shared" si="21" ref="Z25:AF25">IF(Y25=$A$32,"---",IF(Y25="---","---",Y25+1))</f>
        <v>2012</v>
      </c>
      <c r="AA25" s="114">
        <f t="shared" si="21"/>
        <v>2013</v>
      </c>
      <c r="AB25" s="114" t="str">
        <f t="shared" si="21"/>
        <v>---</v>
      </c>
      <c r="AC25" s="114" t="str">
        <f t="shared" si="21"/>
        <v>---</v>
      </c>
      <c r="AD25" s="114" t="str">
        <f t="shared" si="21"/>
        <v>---</v>
      </c>
      <c r="AE25" s="114" t="str">
        <f t="shared" si="21"/>
        <v>---</v>
      </c>
      <c r="AF25" s="188" t="str">
        <f t="shared" si="21"/>
        <v>---</v>
      </c>
    </row>
    <row r="26" spans="1:32" ht="14.25" customHeight="1">
      <c r="A26" s="120">
        <f>A32-3</f>
        <v>2010</v>
      </c>
      <c r="B26" s="164">
        <v>33</v>
      </c>
      <c r="C26" s="165">
        <v>24</v>
      </c>
      <c r="D26" s="165">
        <v>21</v>
      </c>
      <c r="E26" s="165">
        <v>18</v>
      </c>
      <c r="F26" s="167"/>
      <c r="G26" s="167"/>
      <c r="H26" s="167"/>
      <c r="I26" s="116"/>
      <c r="J26" s="116"/>
      <c r="K26" s="117"/>
      <c r="L26" s="189">
        <f>$L$32-3</f>
        <v>2006</v>
      </c>
      <c r="M26" s="206">
        <v>20</v>
      </c>
      <c r="N26" s="12"/>
      <c r="O26" s="12">
        <v>2</v>
      </c>
      <c r="P26" s="12">
        <v>2</v>
      </c>
      <c r="Q26" s="12">
        <v>2</v>
      </c>
      <c r="R26" s="114"/>
      <c r="S26" s="114"/>
      <c r="T26" s="114"/>
      <c r="U26" s="114"/>
      <c r="V26" s="188"/>
      <c r="W26" s="189">
        <f>$W$32-3</f>
        <v>2006</v>
      </c>
      <c r="X26" s="12"/>
      <c r="Y26" s="12"/>
      <c r="Z26" s="12"/>
      <c r="AA26" s="12"/>
      <c r="AB26" s="114"/>
      <c r="AC26" s="114"/>
      <c r="AD26" s="114"/>
      <c r="AE26" s="114"/>
      <c r="AF26" s="188"/>
    </row>
    <row r="27" spans="1:32" ht="25.5" customHeight="1">
      <c r="A27" s="118" t="s">
        <v>305</v>
      </c>
      <c r="B27" s="113">
        <f t="shared" si="9"/>
        <v>2011</v>
      </c>
      <c r="C27" s="113">
        <f>IF(B27=$A$32,"---",IF(B27="---","---",B27+1))</f>
        <v>2012</v>
      </c>
      <c r="D27" s="113">
        <f aca="true" t="shared" si="22" ref="D27:K27">IF(C27=$A$32,"---",IF(C27="---","---",C27+1))</f>
        <v>2013</v>
      </c>
      <c r="E27" s="113" t="str">
        <f t="shared" si="22"/>
        <v>---</v>
      </c>
      <c r="F27" s="113" t="str">
        <f t="shared" si="22"/>
        <v>---</v>
      </c>
      <c r="G27" s="113" t="str">
        <f t="shared" si="22"/>
        <v>---</v>
      </c>
      <c r="H27" s="113" t="str">
        <f t="shared" si="22"/>
        <v>---</v>
      </c>
      <c r="I27" s="113" t="str">
        <f>IF(H27=$A$32,"---",IF(H27="---","---",H27+1))</f>
        <v>---</v>
      </c>
      <c r="J27" s="113" t="str">
        <f>IF(I27=$A$32,"---",IF(I27="---","---",I27+1))</f>
        <v>---</v>
      </c>
      <c r="K27" s="196" t="str">
        <f t="shared" si="22"/>
        <v>---</v>
      </c>
      <c r="L27" s="191" t="s">
        <v>304</v>
      </c>
      <c r="M27" s="119"/>
      <c r="N27" s="114">
        <f>$N$31-2</f>
        <v>2011</v>
      </c>
      <c r="O27" s="114">
        <f>IF(N27=$A$32,"---",IF(N27="---","---",N27+1))</f>
        <v>2012</v>
      </c>
      <c r="P27" s="114">
        <f aca="true" t="shared" si="23" ref="P27:V27">IF(O27=$A$32,"---",IF(O27="---","---",O27+1))</f>
        <v>2013</v>
      </c>
      <c r="Q27" s="114" t="str">
        <f t="shared" si="23"/>
        <v>---</v>
      </c>
      <c r="R27" s="114" t="str">
        <f t="shared" si="23"/>
        <v>---</v>
      </c>
      <c r="S27" s="114" t="str">
        <f t="shared" si="23"/>
        <v>---</v>
      </c>
      <c r="T27" s="114" t="str">
        <f t="shared" si="23"/>
        <v>---</v>
      </c>
      <c r="U27" s="114" t="str">
        <f t="shared" si="23"/>
        <v>---</v>
      </c>
      <c r="V27" s="188" t="str">
        <f t="shared" si="23"/>
        <v>---</v>
      </c>
      <c r="W27" s="191" t="s">
        <v>304</v>
      </c>
      <c r="X27" s="114">
        <f>$X$31-2</f>
        <v>2011</v>
      </c>
      <c r="Y27" s="114">
        <f>IF(X27=$A$32,"---",IF(X27="---","---",X27+1))</f>
        <v>2012</v>
      </c>
      <c r="Z27" s="114">
        <f aca="true" t="shared" si="24" ref="Z27:AF27">IF(Y27=$A$32,"---",IF(Y27="---","---",Y27+1))</f>
        <v>2013</v>
      </c>
      <c r="AA27" s="114" t="str">
        <f t="shared" si="24"/>
        <v>---</v>
      </c>
      <c r="AB27" s="114" t="str">
        <f t="shared" si="24"/>
        <v>---</v>
      </c>
      <c r="AC27" s="114" t="str">
        <f t="shared" si="24"/>
        <v>---</v>
      </c>
      <c r="AD27" s="114" t="str">
        <f t="shared" si="24"/>
        <v>---</v>
      </c>
      <c r="AE27" s="114" t="str">
        <f t="shared" si="24"/>
        <v>---</v>
      </c>
      <c r="AF27" s="188" t="str">
        <f t="shared" si="24"/>
        <v>---</v>
      </c>
    </row>
    <row r="28" spans="1:32" ht="14.25" customHeight="1">
      <c r="A28" s="120">
        <f>A32-2</f>
        <v>2011</v>
      </c>
      <c r="B28" s="164">
        <v>30</v>
      </c>
      <c r="C28" s="165">
        <v>21</v>
      </c>
      <c r="D28" s="165">
        <v>18</v>
      </c>
      <c r="E28" s="167"/>
      <c r="F28" s="167"/>
      <c r="G28" s="167"/>
      <c r="H28" s="167"/>
      <c r="I28" s="167"/>
      <c r="J28" s="116"/>
      <c r="K28" s="117"/>
      <c r="L28" s="189">
        <f>$L$32-2</f>
        <v>2007</v>
      </c>
      <c r="M28" s="206">
        <v>32</v>
      </c>
      <c r="N28" s="12"/>
      <c r="O28" s="12">
        <v>2</v>
      </c>
      <c r="P28" s="12">
        <v>2</v>
      </c>
      <c r="Q28" s="114"/>
      <c r="R28" s="114"/>
      <c r="S28" s="114"/>
      <c r="T28" s="114"/>
      <c r="U28" s="114"/>
      <c r="V28" s="188"/>
      <c r="W28" s="189">
        <f>$W$32-2</f>
        <v>2007</v>
      </c>
      <c r="X28" s="12"/>
      <c r="Y28" s="12"/>
      <c r="Z28" s="12">
        <v>1</v>
      </c>
      <c r="AA28" s="114"/>
      <c r="AB28" s="114"/>
      <c r="AC28" s="114"/>
      <c r="AD28" s="114"/>
      <c r="AE28" s="114"/>
      <c r="AF28" s="188"/>
    </row>
    <row r="29" spans="1:32" ht="25.5" customHeight="1">
      <c r="A29" s="118" t="s">
        <v>305</v>
      </c>
      <c r="B29" s="113">
        <f t="shared" si="9"/>
        <v>2012</v>
      </c>
      <c r="C29" s="113">
        <f>IF(B29=$A$32,"---",IF(B29="---","---",B29+1))</f>
        <v>2013</v>
      </c>
      <c r="D29" s="113" t="str">
        <f aca="true" t="shared" si="25" ref="D29:K29">IF(C29=$A$32,"---",IF(C29="---","---",C29+1))</f>
        <v>---</v>
      </c>
      <c r="E29" s="113" t="str">
        <f t="shared" si="25"/>
        <v>---</v>
      </c>
      <c r="F29" s="113" t="str">
        <f t="shared" si="25"/>
        <v>---</v>
      </c>
      <c r="G29" s="113" t="str">
        <f t="shared" si="25"/>
        <v>---</v>
      </c>
      <c r="H29" s="113" t="str">
        <f t="shared" si="25"/>
        <v>---</v>
      </c>
      <c r="I29" s="113" t="str">
        <f>IF(H29=$A$32,"---",IF(H29="---","---",H29+1))</f>
        <v>---</v>
      </c>
      <c r="J29" s="113" t="str">
        <f>IF(I29=$A$32,"---",IF(I29="---","---",I29+1))</f>
        <v>---</v>
      </c>
      <c r="K29" s="196" t="str">
        <f t="shared" si="25"/>
        <v>---</v>
      </c>
      <c r="L29" s="191" t="s">
        <v>304</v>
      </c>
      <c r="M29" s="119"/>
      <c r="N29" s="114">
        <f>$N$31-1</f>
        <v>2012</v>
      </c>
      <c r="O29" s="114">
        <f>IF(N29=$A$32,"---",IF(N29="---","---",N29+1))</f>
        <v>2013</v>
      </c>
      <c r="P29" s="114" t="str">
        <f aca="true" t="shared" si="26" ref="P29:V29">IF(O29=$A$32,"---",IF(O29="---","---",O29+1))</f>
        <v>---</v>
      </c>
      <c r="Q29" s="114" t="str">
        <f t="shared" si="26"/>
        <v>---</v>
      </c>
      <c r="R29" s="114" t="str">
        <f t="shared" si="26"/>
        <v>---</v>
      </c>
      <c r="S29" s="114" t="str">
        <f t="shared" si="26"/>
        <v>---</v>
      </c>
      <c r="T29" s="114" t="str">
        <f t="shared" si="26"/>
        <v>---</v>
      </c>
      <c r="U29" s="114" t="str">
        <f t="shared" si="26"/>
        <v>---</v>
      </c>
      <c r="V29" s="188" t="str">
        <f t="shared" si="26"/>
        <v>---</v>
      </c>
      <c r="W29" s="191" t="s">
        <v>304</v>
      </c>
      <c r="X29" s="114">
        <f>$X$31-1</f>
        <v>2012</v>
      </c>
      <c r="Y29" s="114">
        <f>IF(X29=$A$32,"---",IF(X29="---","---",X29+1))</f>
        <v>2013</v>
      </c>
      <c r="Z29" s="114" t="str">
        <f aca="true" t="shared" si="27" ref="Z29:AF29">IF(Y29=$A$32,"---",IF(Y29="---","---",Y29+1))</f>
        <v>---</v>
      </c>
      <c r="AA29" s="114" t="str">
        <f t="shared" si="27"/>
        <v>---</v>
      </c>
      <c r="AB29" s="114" t="str">
        <f t="shared" si="27"/>
        <v>---</v>
      </c>
      <c r="AC29" s="114" t="str">
        <f t="shared" si="27"/>
        <v>---</v>
      </c>
      <c r="AD29" s="114" t="str">
        <f t="shared" si="27"/>
        <v>---</v>
      </c>
      <c r="AE29" s="114" t="str">
        <f t="shared" si="27"/>
        <v>---</v>
      </c>
      <c r="AF29" s="188" t="str">
        <f t="shared" si="27"/>
        <v>---</v>
      </c>
    </row>
    <row r="30" spans="1:39" s="4" customFormat="1" ht="14.25" customHeight="1">
      <c r="A30" s="120">
        <f>A32-1</f>
        <v>2012</v>
      </c>
      <c r="B30" s="164">
        <v>26</v>
      </c>
      <c r="C30" s="165">
        <v>21</v>
      </c>
      <c r="D30" s="167"/>
      <c r="E30" s="167"/>
      <c r="F30" s="167"/>
      <c r="G30" s="167"/>
      <c r="H30" s="167"/>
      <c r="I30" s="167"/>
      <c r="J30" s="167"/>
      <c r="K30" s="117"/>
      <c r="L30" s="189">
        <f>$L$32-1</f>
        <v>2008</v>
      </c>
      <c r="M30" s="206">
        <v>24</v>
      </c>
      <c r="N30" s="12">
        <v>1</v>
      </c>
      <c r="O30" s="12">
        <v>3</v>
      </c>
      <c r="P30" s="114"/>
      <c r="Q30" s="114"/>
      <c r="R30" s="114"/>
      <c r="S30" s="114"/>
      <c r="T30" s="114"/>
      <c r="U30" s="114"/>
      <c r="V30" s="188"/>
      <c r="W30" s="189">
        <f>$W$32-1</f>
        <v>2008</v>
      </c>
      <c r="X30" s="12"/>
      <c r="Y30" s="12"/>
      <c r="Z30" s="114"/>
      <c r="AA30" s="114"/>
      <c r="AB30" s="114"/>
      <c r="AC30" s="114"/>
      <c r="AD30" s="114"/>
      <c r="AE30" s="114"/>
      <c r="AF30" s="188"/>
      <c r="AG30"/>
      <c r="AH30"/>
      <c r="AI30"/>
      <c r="AJ30"/>
      <c r="AK30"/>
      <c r="AL30"/>
      <c r="AM30"/>
    </row>
    <row r="31" spans="1:32" s="4" customFormat="1" ht="25.5" customHeight="1">
      <c r="A31" s="118" t="s">
        <v>305</v>
      </c>
      <c r="B31" s="113">
        <f t="shared" si="9"/>
        <v>2013</v>
      </c>
      <c r="C31" s="113" t="str">
        <f>IF(B31=$A$32,"---",IF(B31="---","---",B31+1))</f>
        <v>---</v>
      </c>
      <c r="D31" s="113" t="str">
        <f aca="true" t="shared" si="28" ref="D31:K31">IF(C31=$A$32,"---",IF(C31="---","---",C31+1))</f>
        <v>---</v>
      </c>
      <c r="E31" s="113" t="str">
        <f t="shared" si="28"/>
        <v>---</v>
      </c>
      <c r="F31" s="113" t="str">
        <f t="shared" si="28"/>
        <v>---</v>
      </c>
      <c r="G31" s="113" t="str">
        <f t="shared" si="28"/>
        <v>---</v>
      </c>
      <c r="H31" s="113" t="str">
        <f t="shared" si="28"/>
        <v>---</v>
      </c>
      <c r="I31" s="113" t="str">
        <f>IF(H31=$A$32,"---",IF(H31="---","---",H31+1))</f>
        <v>---</v>
      </c>
      <c r="J31" s="113" t="str">
        <f>IF(I31=$A$32,"---",IF(I31="---","---",I31+1))</f>
        <v>---</v>
      </c>
      <c r="K31" s="196" t="str">
        <f t="shared" si="28"/>
        <v>---</v>
      </c>
      <c r="L31" s="191" t="s">
        <v>304</v>
      </c>
      <c r="M31" s="119"/>
      <c r="N31" s="114">
        <f>L32+'Parte 1'!C14-1</f>
        <v>2013</v>
      </c>
      <c r="O31" s="114" t="str">
        <f>IF(N31=$A$32,"---",IF(N31="---","---",N31+1))</f>
        <v>---</v>
      </c>
      <c r="P31" s="114" t="str">
        <f aca="true" t="shared" si="29" ref="P31:V31">IF(O31=$A$32,"---",IF(O31="---","---",O31+1))</f>
        <v>---</v>
      </c>
      <c r="Q31" s="114" t="str">
        <f t="shared" si="29"/>
        <v>---</v>
      </c>
      <c r="R31" s="114" t="str">
        <f t="shared" si="29"/>
        <v>---</v>
      </c>
      <c r="S31" s="114" t="str">
        <f t="shared" si="29"/>
        <v>---</v>
      </c>
      <c r="T31" s="114" t="str">
        <f t="shared" si="29"/>
        <v>---</v>
      </c>
      <c r="U31" s="114" t="str">
        <f t="shared" si="29"/>
        <v>---</v>
      </c>
      <c r="V31" s="188" t="str">
        <f t="shared" si="29"/>
        <v>---</v>
      </c>
      <c r="W31" s="191" t="s">
        <v>304</v>
      </c>
      <c r="X31" s="114">
        <f>W32+'Parte 1'!C14-1</f>
        <v>2013</v>
      </c>
      <c r="Y31" s="114" t="str">
        <f>IF(X31=$A$32,"---",IF(X31="---","---",X31+1))</f>
        <v>---</v>
      </c>
      <c r="Z31" s="114" t="str">
        <f aca="true" t="shared" si="30" ref="Z31:AF31">IF(Y31=$A$32,"---",IF(Y31="---","---",Y31+1))</f>
        <v>---</v>
      </c>
      <c r="AA31" s="114" t="str">
        <f t="shared" si="30"/>
        <v>---</v>
      </c>
      <c r="AB31" s="114" t="str">
        <f t="shared" si="30"/>
        <v>---</v>
      </c>
      <c r="AC31" s="114" t="str">
        <f t="shared" si="30"/>
        <v>---</v>
      </c>
      <c r="AD31" s="114" t="str">
        <f t="shared" si="30"/>
        <v>---</v>
      </c>
      <c r="AE31" s="114" t="str">
        <f t="shared" si="30"/>
        <v>---</v>
      </c>
      <c r="AF31" s="188" t="str">
        <f t="shared" si="30"/>
        <v>---</v>
      </c>
    </row>
    <row r="32" spans="1:32" s="4" customFormat="1" ht="25.5" customHeight="1" thickBot="1">
      <c r="A32" s="122">
        <f>'Parte 1'!C24</f>
        <v>2013</v>
      </c>
      <c r="B32" s="204">
        <v>41</v>
      </c>
      <c r="C32" s="111"/>
      <c r="D32" s="169"/>
      <c r="E32" s="169"/>
      <c r="F32" s="169"/>
      <c r="G32" s="169"/>
      <c r="H32" s="169"/>
      <c r="I32" s="168"/>
      <c r="J32" s="168"/>
      <c r="K32" s="166"/>
      <c r="L32" s="193">
        <f>A32-'Parte 1'!C14+1</f>
        <v>2009</v>
      </c>
      <c r="M32" s="312">
        <v>36</v>
      </c>
      <c r="N32" s="205"/>
      <c r="O32" s="194"/>
      <c r="P32" s="194"/>
      <c r="Q32" s="194"/>
      <c r="R32" s="194"/>
      <c r="S32" s="194"/>
      <c r="T32" s="194"/>
      <c r="U32" s="194"/>
      <c r="V32" s="195"/>
      <c r="W32" s="193">
        <f>A32-'Parte 1'!C14+1</f>
        <v>2009</v>
      </c>
      <c r="X32" s="205"/>
      <c r="Y32" s="194"/>
      <c r="Z32" s="194"/>
      <c r="AA32" s="194"/>
      <c r="AB32" s="194"/>
      <c r="AC32" s="194"/>
      <c r="AD32" s="194"/>
      <c r="AE32" s="194"/>
      <c r="AF32" s="195"/>
    </row>
    <row r="33" spans="1:33" s="4" customFormat="1" ht="25.5" customHeight="1">
      <c r="A33" s="108"/>
      <c r="B33" s="98"/>
      <c r="C33" s="98"/>
      <c r="D33" s="98"/>
      <c r="E33" s="98"/>
      <c r="F33" s="98"/>
      <c r="G33" s="98"/>
      <c r="H33" s="98"/>
      <c r="I33" s="98"/>
      <c r="J33" s="98"/>
      <c r="K33" s="98"/>
      <c r="L33" s="124"/>
      <c r="M33" s="124"/>
      <c r="N33" s="108"/>
      <c r="O33" s="98"/>
      <c r="P33" s="98"/>
      <c r="Q33" s="98"/>
      <c r="R33" s="98"/>
      <c r="S33" s="98"/>
      <c r="T33" s="98"/>
      <c r="U33" s="98"/>
      <c r="V33" s="98"/>
      <c r="W33" s="124"/>
      <c r="X33" s="124"/>
      <c r="Y33" s="108"/>
      <c r="Z33" s="98"/>
      <c r="AA33" s="98"/>
      <c r="AB33" s="98"/>
      <c r="AC33" s="98"/>
      <c r="AF33" s="98"/>
      <c r="AG33"/>
    </row>
    <row r="34" spans="1:33" s="4" customFormat="1" ht="19.5" customHeight="1">
      <c r="A34" s="108" t="s">
        <v>277</v>
      </c>
      <c r="B34" s="98"/>
      <c r="C34" s="125"/>
      <c r="D34" s="98"/>
      <c r="E34" s="98"/>
      <c r="F34" s="98"/>
      <c r="G34" s="98"/>
      <c r="H34" s="98"/>
      <c r="I34" s="98"/>
      <c r="J34" s="98"/>
      <c r="K34" s="98"/>
      <c r="L34" s="108" t="s">
        <v>252</v>
      </c>
      <c r="M34" s="124"/>
      <c r="O34" s="98"/>
      <c r="P34" s="98"/>
      <c r="Q34" s="98"/>
      <c r="R34" s="98"/>
      <c r="S34" s="98"/>
      <c r="T34" s="98"/>
      <c r="U34" s="98"/>
      <c r="V34" s="98"/>
      <c r="W34" s="108" t="s">
        <v>253</v>
      </c>
      <c r="X34" s="124"/>
      <c r="Y34" s="126"/>
      <c r="Z34" s="98"/>
      <c r="AA34" s="98"/>
      <c r="AB34" s="98"/>
      <c r="AC34" s="98"/>
      <c r="AD34" s="98"/>
      <c r="AE34" s="98"/>
      <c r="AF34" s="98"/>
      <c r="AG34"/>
    </row>
    <row r="35" spans="1:33" s="4" customFormat="1" ht="19.5" customHeight="1">
      <c r="A35" s="127" t="s">
        <v>30</v>
      </c>
      <c r="B35" s="98"/>
      <c r="C35" s="125"/>
      <c r="D35" s="98"/>
      <c r="E35" s="98"/>
      <c r="F35" s="98"/>
      <c r="G35" s="98"/>
      <c r="H35" s="98"/>
      <c r="I35" s="98"/>
      <c r="J35" s="98"/>
      <c r="K35" s="98"/>
      <c r="L35" s="203" t="s">
        <v>30</v>
      </c>
      <c r="M35" s="124"/>
      <c r="O35" s="98"/>
      <c r="P35" s="98"/>
      <c r="Q35" s="98"/>
      <c r="R35" s="98"/>
      <c r="S35" s="98"/>
      <c r="T35" s="98"/>
      <c r="U35" s="98"/>
      <c r="V35" s="98"/>
      <c r="W35" s="108" t="s">
        <v>30</v>
      </c>
      <c r="X35" s="124"/>
      <c r="Y35" s="126"/>
      <c r="Z35" s="98"/>
      <c r="AA35" s="98"/>
      <c r="AB35" s="98"/>
      <c r="AC35" s="98"/>
      <c r="AD35" s="98"/>
      <c r="AE35" s="98"/>
      <c r="AF35" s="98"/>
      <c r="AG35"/>
    </row>
    <row r="36" spans="2:39" ht="13.5" thickBot="1">
      <c r="B36" s="98"/>
      <c r="C36" s="98"/>
      <c r="D36" s="98"/>
      <c r="E36" s="98"/>
      <c r="F36" s="98"/>
      <c r="G36" s="98"/>
      <c r="H36" s="98"/>
      <c r="I36" s="98"/>
      <c r="J36" s="98"/>
      <c r="K36" s="98"/>
      <c r="M36" s="124"/>
      <c r="N36" s="311"/>
      <c r="O36" s="299"/>
      <c r="P36" s="299"/>
      <c r="Q36" s="299"/>
      <c r="R36" s="299"/>
      <c r="S36" s="299"/>
      <c r="T36" s="299"/>
      <c r="U36" s="299"/>
      <c r="V36" s="98"/>
      <c r="X36" s="124"/>
      <c r="Y36" s="126"/>
      <c r="Z36" s="98"/>
      <c r="AA36" s="98"/>
      <c r="AB36" s="98"/>
      <c r="AC36" s="98"/>
      <c r="AD36" s="98"/>
      <c r="AE36" s="98"/>
      <c r="AF36" s="98"/>
      <c r="AH36" s="4"/>
      <c r="AI36" s="4"/>
      <c r="AJ36" s="4"/>
      <c r="AK36" s="4"/>
      <c r="AL36" s="4"/>
      <c r="AM36" s="4"/>
    </row>
    <row r="37" spans="2:39" s="8" customFormat="1" ht="19.5" customHeight="1" thickBot="1">
      <c r="B37" s="322" t="s">
        <v>28</v>
      </c>
      <c r="C37" s="128"/>
      <c r="D37" s="128"/>
      <c r="E37" s="128"/>
      <c r="F37" s="128"/>
      <c r="G37" s="128"/>
      <c r="H37" s="128"/>
      <c r="I37" s="129"/>
      <c r="J37" s="130"/>
      <c r="K37" s="130"/>
      <c r="L37" s="28"/>
      <c r="M37" s="324" t="s">
        <v>150</v>
      </c>
      <c r="N37" s="325"/>
      <c r="O37" s="326"/>
      <c r="P37" s="326"/>
      <c r="Q37" s="326"/>
      <c r="R37" s="326"/>
      <c r="S37" s="326"/>
      <c r="T37" s="326"/>
      <c r="U37" s="327"/>
      <c r="V37" s="299"/>
      <c r="X37" s="317" t="s">
        <v>151</v>
      </c>
      <c r="Y37" s="318"/>
      <c r="Z37" s="318"/>
      <c r="AA37" s="318"/>
      <c r="AB37" s="318"/>
      <c r="AC37" s="318"/>
      <c r="AD37" s="318"/>
      <c r="AE37" s="318"/>
      <c r="AF37" s="319"/>
      <c r="AG37"/>
      <c r="AH37"/>
      <c r="AI37"/>
      <c r="AJ37"/>
      <c r="AK37"/>
      <c r="AL37"/>
      <c r="AM37"/>
    </row>
    <row r="38" spans="1:39" ht="15" customHeight="1">
      <c r="A38" s="307" t="s">
        <v>26</v>
      </c>
      <c r="B38" s="131" t="s">
        <v>141</v>
      </c>
      <c r="C38" s="131" t="s">
        <v>142</v>
      </c>
      <c r="D38" s="131" t="s">
        <v>143</v>
      </c>
      <c r="E38" s="131" t="s">
        <v>144</v>
      </c>
      <c r="F38" s="131" t="s">
        <v>145</v>
      </c>
      <c r="G38" s="131" t="s">
        <v>146</v>
      </c>
      <c r="H38" s="131" t="s">
        <v>147</v>
      </c>
      <c r="I38" s="132" t="s">
        <v>148</v>
      </c>
      <c r="J38" s="133"/>
      <c r="K38" s="133"/>
      <c r="L38" s="201" t="s">
        <v>26</v>
      </c>
      <c r="M38" s="320" t="str">
        <f>N12</f>
        <v>5 ° año</v>
      </c>
      <c r="N38" s="320" t="str">
        <f aca="true" t="shared" si="31" ref="N38:U38">O12</f>
        <v>6 ° año</v>
      </c>
      <c r="O38" s="320" t="str">
        <f t="shared" si="31"/>
        <v>7 ° año</v>
      </c>
      <c r="P38" s="320" t="str">
        <f t="shared" si="31"/>
        <v>8 ° año</v>
      </c>
      <c r="Q38" s="320" t="str">
        <f t="shared" si="31"/>
        <v>9 ° año</v>
      </c>
      <c r="R38" s="320" t="str">
        <f t="shared" si="31"/>
        <v>10 ° año</v>
      </c>
      <c r="S38" s="320" t="str">
        <f t="shared" si="31"/>
        <v>11 ° año</v>
      </c>
      <c r="T38" s="320" t="str">
        <f>U12</f>
        <v>12 ° año</v>
      </c>
      <c r="U38" s="321" t="str">
        <f t="shared" si="31"/>
        <v>13 ° año</v>
      </c>
      <c r="V38" s="299"/>
      <c r="W38" s="201" t="s">
        <v>26</v>
      </c>
      <c r="X38" s="320" t="str">
        <f aca="true" t="shared" si="32" ref="X38:AF38">X12</f>
        <v>5 ° año</v>
      </c>
      <c r="Y38" s="320" t="str">
        <f t="shared" si="32"/>
        <v>6 ° año</v>
      </c>
      <c r="Z38" s="320" t="str">
        <f t="shared" si="32"/>
        <v>7 ° año</v>
      </c>
      <c r="AA38" s="320" t="str">
        <f t="shared" si="32"/>
        <v>8 ° año</v>
      </c>
      <c r="AB38" s="320" t="str">
        <f t="shared" si="32"/>
        <v>9 ° año</v>
      </c>
      <c r="AC38" s="320" t="str">
        <f t="shared" si="32"/>
        <v>10 ° año</v>
      </c>
      <c r="AD38" s="320" t="str">
        <f t="shared" si="32"/>
        <v>11 ° año</v>
      </c>
      <c r="AE38" s="320" t="str">
        <f t="shared" si="32"/>
        <v>12 ° año</v>
      </c>
      <c r="AF38" s="321" t="str">
        <f t="shared" si="32"/>
        <v>13 ° año</v>
      </c>
      <c r="AH38" s="8"/>
      <c r="AI38" s="8"/>
      <c r="AJ38" s="8"/>
      <c r="AK38" s="8"/>
      <c r="AL38" s="8"/>
      <c r="AM38" s="8"/>
    </row>
    <row r="39" spans="1:32" ht="15" customHeight="1">
      <c r="A39" s="308">
        <f aca="true" t="shared" si="33" ref="A39:A45">A40-1</f>
        <v>2004</v>
      </c>
      <c r="B39" s="135">
        <f aca="true" t="shared" si="34" ref="B39:I39">IF(C13="---","---",IF(C14="","---",C14/$B14))</f>
        <v>0.41379310344827586</v>
      </c>
      <c r="C39" s="135">
        <f t="shared" si="34"/>
        <v>0.3620689655172414</v>
      </c>
      <c r="D39" s="135">
        <f t="shared" si="34"/>
        <v>0.3103448275862069</v>
      </c>
      <c r="E39" s="135">
        <f t="shared" si="34"/>
        <v>0.2413793103448276</v>
      </c>
      <c r="F39" s="135">
        <f t="shared" si="34"/>
        <v>0.1896551724137931</v>
      </c>
      <c r="G39" s="135">
        <f t="shared" si="34"/>
        <v>0.20689655172413793</v>
      </c>
      <c r="H39" s="135">
        <f t="shared" si="34"/>
        <v>0.1724137931034483</v>
      </c>
      <c r="I39" s="199">
        <f t="shared" si="34"/>
        <v>0.08620689655172414</v>
      </c>
      <c r="J39" s="134"/>
      <c r="K39" s="305"/>
      <c r="L39" s="202">
        <f aca="true" t="shared" si="35" ref="L39:L46">L40-1</f>
        <v>2000</v>
      </c>
      <c r="M39" s="135">
        <f>IF(N13&lt;&gt;"---",N14/$M14,"---")</f>
        <v>0.01</v>
      </c>
      <c r="N39" s="135">
        <f aca="true" t="shared" si="36" ref="N39:U39">IF(O13&lt;&gt;"---",O14/$M14,"---")</f>
        <v>0.01</v>
      </c>
      <c r="O39" s="135">
        <f t="shared" si="36"/>
        <v>0.04</v>
      </c>
      <c r="P39" s="135">
        <f t="shared" si="36"/>
        <v>0.01</v>
      </c>
      <c r="Q39" s="135">
        <f t="shared" si="36"/>
        <v>0.09</v>
      </c>
      <c r="R39" s="135">
        <f t="shared" si="36"/>
        <v>0.04</v>
      </c>
      <c r="S39" s="135">
        <f t="shared" si="36"/>
        <v>0.03</v>
      </c>
      <c r="T39" s="135">
        <f t="shared" si="36"/>
        <v>0</v>
      </c>
      <c r="U39" s="199">
        <f t="shared" si="36"/>
        <v>0.02</v>
      </c>
      <c r="V39" s="299"/>
      <c r="W39" s="202">
        <f aca="true" t="shared" si="37" ref="W39:W46">W40-1</f>
        <v>2000</v>
      </c>
      <c r="X39" s="135">
        <f>IF(X13&lt;&gt;"---",X14/$M14,"---")</f>
        <v>0</v>
      </c>
      <c r="Y39" s="135">
        <f aca="true" t="shared" si="38" ref="Y39:AF39">IF(Y13&lt;&gt;"---",Y14/$M14,"---")</f>
        <v>0</v>
      </c>
      <c r="Z39" s="135">
        <f t="shared" si="38"/>
        <v>0.01</v>
      </c>
      <c r="AA39" s="135">
        <f t="shared" si="38"/>
        <v>0.03</v>
      </c>
      <c r="AB39" s="135">
        <f t="shared" si="38"/>
        <v>0.02</v>
      </c>
      <c r="AC39" s="135">
        <f t="shared" si="38"/>
        <v>0.02</v>
      </c>
      <c r="AD39" s="135">
        <f t="shared" si="38"/>
        <v>0.03</v>
      </c>
      <c r="AE39" s="135">
        <f t="shared" si="38"/>
        <v>0.06</v>
      </c>
      <c r="AF39" s="199">
        <f t="shared" si="38"/>
        <v>0</v>
      </c>
    </row>
    <row r="40" spans="1:32" ht="15" customHeight="1">
      <c r="A40" s="308">
        <f t="shared" si="33"/>
        <v>2005</v>
      </c>
      <c r="B40" s="135">
        <f aca="true" t="shared" si="39" ref="B40:I40">IF(C15="---","---",IF(C16="","---",C16/$B16))</f>
        <v>0.32</v>
      </c>
      <c r="C40" s="135">
        <f t="shared" si="39"/>
        <v>0.32</v>
      </c>
      <c r="D40" s="135">
        <f t="shared" si="39"/>
        <v>0.32</v>
      </c>
      <c r="E40" s="135">
        <f t="shared" si="39"/>
        <v>0.28</v>
      </c>
      <c r="F40" s="135">
        <f t="shared" si="39"/>
        <v>0.26</v>
      </c>
      <c r="G40" s="135">
        <f t="shared" si="39"/>
        <v>0.16</v>
      </c>
      <c r="H40" s="135">
        <f t="shared" si="39"/>
        <v>0.14</v>
      </c>
      <c r="I40" s="199">
        <f t="shared" si="39"/>
        <v>0.02</v>
      </c>
      <c r="J40" s="136"/>
      <c r="K40" s="28"/>
      <c r="L40" s="202">
        <f t="shared" si="35"/>
        <v>2001</v>
      </c>
      <c r="M40" s="135">
        <f>IF(N15&lt;&gt;"---",N16/$M16,"---")</f>
        <v>0</v>
      </c>
      <c r="N40" s="135">
        <f aca="true" t="shared" si="40" ref="N40:U40">IF(O15&lt;&gt;"---",O16/$M16,"---")</f>
        <v>0.011494252873563218</v>
      </c>
      <c r="O40" s="135">
        <f t="shared" si="40"/>
        <v>0.1839080459770115</v>
      </c>
      <c r="P40" s="135">
        <f t="shared" si="40"/>
        <v>0.022988505747126436</v>
      </c>
      <c r="Q40" s="135">
        <f t="shared" si="40"/>
        <v>0.08045977011494253</v>
      </c>
      <c r="R40" s="135">
        <f t="shared" si="40"/>
        <v>0.034482758620689655</v>
      </c>
      <c r="S40" s="135">
        <f t="shared" si="40"/>
        <v>0.011494252873563218</v>
      </c>
      <c r="T40" s="135">
        <f t="shared" si="40"/>
        <v>0</v>
      </c>
      <c r="U40" s="199">
        <f t="shared" si="40"/>
        <v>0</v>
      </c>
      <c r="V40" s="299"/>
      <c r="W40" s="202">
        <f t="shared" si="37"/>
        <v>2001</v>
      </c>
      <c r="X40" s="135">
        <f>IF(X15&lt;&gt;"---",X16/$M16,"---")</f>
        <v>0.011494252873563218</v>
      </c>
      <c r="Y40" s="135">
        <f aca="true" t="shared" si="41" ref="Y40:AF40">IF(Y15&lt;&gt;"---",Y16/$M16,"---")</f>
        <v>0.011494252873563218</v>
      </c>
      <c r="Z40" s="135">
        <f t="shared" si="41"/>
        <v>0.011494252873563218</v>
      </c>
      <c r="AA40" s="135">
        <f t="shared" si="41"/>
        <v>0.011494252873563218</v>
      </c>
      <c r="AB40" s="135">
        <f t="shared" si="41"/>
        <v>0.04597701149425287</v>
      </c>
      <c r="AC40" s="135">
        <f t="shared" si="41"/>
        <v>0.04597701149425287</v>
      </c>
      <c r="AD40" s="135">
        <f t="shared" si="41"/>
        <v>0.022988505747126436</v>
      </c>
      <c r="AE40" s="135">
        <f t="shared" si="41"/>
        <v>0.011494252873563218</v>
      </c>
      <c r="AF40" s="199">
        <f t="shared" si="41"/>
        <v>0.011494252873563218</v>
      </c>
    </row>
    <row r="41" spans="1:32" ht="15" customHeight="1">
      <c r="A41" s="308">
        <f t="shared" si="33"/>
        <v>2006</v>
      </c>
      <c r="B41" s="135">
        <f aca="true" t="shared" si="42" ref="B41:I41">IF(C17="---","---",IF(C18="","---",C18/$B18))</f>
        <v>0.9</v>
      </c>
      <c r="C41" s="135">
        <f t="shared" si="42"/>
        <v>0.65</v>
      </c>
      <c r="D41" s="135">
        <f t="shared" si="42"/>
        <v>0.65</v>
      </c>
      <c r="E41" s="135">
        <f t="shared" si="42"/>
        <v>0.6</v>
      </c>
      <c r="F41" s="135">
        <f t="shared" si="42"/>
        <v>0.55</v>
      </c>
      <c r="G41" s="135">
        <f t="shared" si="42"/>
        <v>0.3</v>
      </c>
      <c r="H41" s="135">
        <f t="shared" si="42"/>
        <v>0.25</v>
      </c>
      <c r="I41" s="199" t="str">
        <f t="shared" si="42"/>
        <v>---</v>
      </c>
      <c r="J41" s="136"/>
      <c r="K41" s="28"/>
      <c r="L41" s="202">
        <f t="shared" si="35"/>
        <v>2002</v>
      </c>
      <c r="M41" s="135">
        <f>IF(N17&lt;&gt;"---",N18/$M18,"---")</f>
        <v>0</v>
      </c>
      <c r="N41" s="135">
        <f aca="true" t="shared" si="43" ref="N41:T41">IF(O17&lt;&gt;"---",O18/$M18,"---")</f>
        <v>0.024390243902439025</v>
      </c>
      <c r="O41" s="135">
        <f t="shared" si="43"/>
        <v>0.012195121951219513</v>
      </c>
      <c r="P41" s="135">
        <f t="shared" si="43"/>
        <v>0.07317073170731707</v>
      </c>
      <c r="Q41" s="135">
        <f t="shared" si="43"/>
        <v>0.06097560975609756</v>
      </c>
      <c r="R41" s="135">
        <f t="shared" si="43"/>
        <v>0.04878048780487805</v>
      </c>
      <c r="S41" s="135">
        <f t="shared" si="43"/>
        <v>0.012195121951219513</v>
      </c>
      <c r="T41" s="135">
        <f t="shared" si="43"/>
        <v>0</v>
      </c>
      <c r="U41" s="199" t="str">
        <f>IF(V17&lt;&gt;"---",V18/$M18,"---")</f>
        <v>---</v>
      </c>
      <c r="V41" s="299"/>
      <c r="W41" s="202">
        <f t="shared" si="37"/>
        <v>2002</v>
      </c>
      <c r="X41" s="135">
        <f>IF(X17&lt;&gt;"---",X18/$M18,"---")</f>
        <v>0</v>
      </c>
      <c r="Y41" s="135">
        <f aca="true" t="shared" si="44" ref="Y41:AF41">IF(Y17&lt;&gt;"---",Y18/$M18,"---")</f>
        <v>0</v>
      </c>
      <c r="Z41" s="135">
        <f t="shared" si="44"/>
        <v>0.012195121951219513</v>
      </c>
      <c r="AA41" s="135">
        <f t="shared" si="44"/>
        <v>0.024390243902439025</v>
      </c>
      <c r="AB41" s="135">
        <f t="shared" si="44"/>
        <v>0.04878048780487805</v>
      </c>
      <c r="AC41" s="135">
        <f t="shared" si="44"/>
        <v>0.036585365853658534</v>
      </c>
      <c r="AD41" s="135">
        <f t="shared" si="44"/>
        <v>0.012195121951219513</v>
      </c>
      <c r="AE41" s="135">
        <f t="shared" si="44"/>
        <v>0.012195121951219513</v>
      </c>
      <c r="AF41" s="199" t="str">
        <f t="shared" si="44"/>
        <v>---</v>
      </c>
    </row>
    <row r="42" spans="1:32" ht="15" customHeight="1">
      <c r="A42" s="308">
        <f t="shared" si="33"/>
        <v>2007</v>
      </c>
      <c r="B42" s="135">
        <f aca="true" t="shared" si="45" ref="B42:I42">IF(C19="---","---",IF(C20="","---",C20/$B20))</f>
        <v>0.5625</v>
      </c>
      <c r="C42" s="135">
        <f t="shared" si="45"/>
        <v>0.46875</v>
      </c>
      <c r="D42" s="135">
        <f t="shared" si="45"/>
        <v>0.4375</v>
      </c>
      <c r="E42" s="135">
        <f t="shared" si="45"/>
        <v>0.34375</v>
      </c>
      <c r="F42" s="135">
        <f t="shared" si="45"/>
        <v>0.28125</v>
      </c>
      <c r="G42" s="135">
        <f t="shared" si="45"/>
        <v>0.28125</v>
      </c>
      <c r="H42" s="135" t="str">
        <f t="shared" si="45"/>
        <v>---</v>
      </c>
      <c r="I42" s="199" t="str">
        <f t="shared" si="45"/>
        <v>---</v>
      </c>
      <c r="J42" s="136"/>
      <c r="K42" s="28"/>
      <c r="L42" s="202">
        <f t="shared" si="35"/>
        <v>2003</v>
      </c>
      <c r="M42" s="135">
        <f>IF(N19&lt;&gt;"---",N20/$M20,"---")</f>
        <v>0.12345679012345678</v>
      </c>
      <c r="N42" s="135">
        <f aca="true" t="shared" si="46" ref="N42:U42">IF(O19&lt;&gt;"---",O20/$M20,"---")</f>
        <v>0.012345679012345678</v>
      </c>
      <c r="O42" s="135">
        <f t="shared" si="46"/>
        <v>0.04938271604938271</v>
      </c>
      <c r="P42" s="135">
        <f t="shared" si="46"/>
        <v>0.037037037037037035</v>
      </c>
      <c r="Q42" s="135">
        <f t="shared" si="46"/>
        <v>0.037037037037037035</v>
      </c>
      <c r="R42" s="135">
        <f t="shared" si="46"/>
        <v>0.037037037037037035</v>
      </c>
      <c r="S42" s="135">
        <f t="shared" si="46"/>
        <v>0</v>
      </c>
      <c r="T42" s="135" t="str">
        <f t="shared" si="46"/>
        <v>---</v>
      </c>
      <c r="U42" s="199" t="str">
        <f t="shared" si="46"/>
        <v>---</v>
      </c>
      <c r="V42" s="299"/>
      <c r="W42" s="202">
        <f t="shared" si="37"/>
        <v>2003</v>
      </c>
      <c r="X42" s="135">
        <f>IF(X19&lt;&gt;"---",X20/$M20,"---")</f>
        <v>0</v>
      </c>
      <c r="Y42" s="135">
        <f aca="true" t="shared" si="47" ref="Y42:AF42">IF(Y19&lt;&gt;"---",Y20/$M20,"---")</f>
        <v>0</v>
      </c>
      <c r="Z42" s="135">
        <f t="shared" si="47"/>
        <v>0</v>
      </c>
      <c r="AA42" s="135">
        <f t="shared" si="47"/>
        <v>0.037037037037037035</v>
      </c>
      <c r="AB42" s="135">
        <f t="shared" si="47"/>
        <v>0</v>
      </c>
      <c r="AC42" s="135">
        <f t="shared" si="47"/>
        <v>0.012345679012345678</v>
      </c>
      <c r="AD42" s="135">
        <f t="shared" si="47"/>
        <v>0.024691358024691357</v>
      </c>
      <c r="AE42" s="135" t="str">
        <f t="shared" si="47"/>
        <v>---</v>
      </c>
      <c r="AF42" s="199" t="str">
        <f t="shared" si="47"/>
        <v>---</v>
      </c>
    </row>
    <row r="43" spans="1:32" ht="15" customHeight="1">
      <c r="A43" s="308">
        <f t="shared" si="33"/>
        <v>2008</v>
      </c>
      <c r="B43" s="135">
        <f aca="true" t="shared" si="48" ref="B43:I43">IF(C21="---","---",IF(C22="","---",C22/$B22))</f>
        <v>0.75</v>
      </c>
      <c r="C43" s="135">
        <f t="shared" si="48"/>
        <v>0.75</v>
      </c>
      <c r="D43" s="135">
        <f t="shared" si="48"/>
        <v>0.625</v>
      </c>
      <c r="E43" s="135">
        <f t="shared" si="48"/>
        <v>0.5416666666666666</v>
      </c>
      <c r="F43" s="135">
        <f t="shared" si="48"/>
        <v>0.5416666666666666</v>
      </c>
      <c r="G43" s="135" t="str">
        <f t="shared" si="48"/>
        <v>---</v>
      </c>
      <c r="H43" s="135" t="str">
        <f t="shared" si="48"/>
        <v>---</v>
      </c>
      <c r="I43" s="199" t="str">
        <f t="shared" si="48"/>
        <v>---</v>
      </c>
      <c r="J43" s="136"/>
      <c r="K43" s="28"/>
      <c r="L43" s="202">
        <f t="shared" si="35"/>
        <v>2004</v>
      </c>
      <c r="M43" s="135">
        <f>IF(N21&lt;&gt;"---",N22/$M22,"---")</f>
        <v>0</v>
      </c>
      <c r="N43" s="135">
        <f aca="true" t="shared" si="49" ref="N43:U43">IF(O21&lt;&gt;"---",O22/$M22,"---")</f>
        <v>0</v>
      </c>
      <c r="O43" s="135">
        <f t="shared" si="49"/>
        <v>0</v>
      </c>
      <c r="P43" s="135">
        <f t="shared" si="49"/>
        <v>0.05172413793103448</v>
      </c>
      <c r="Q43" s="135">
        <f t="shared" si="49"/>
        <v>0.034482758620689655</v>
      </c>
      <c r="R43" s="135">
        <f t="shared" si="49"/>
        <v>0.034482758620689655</v>
      </c>
      <c r="S43" s="135" t="str">
        <f t="shared" si="49"/>
        <v>---</v>
      </c>
      <c r="T43" s="135" t="str">
        <f t="shared" si="49"/>
        <v>---</v>
      </c>
      <c r="U43" s="199" t="str">
        <f t="shared" si="49"/>
        <v>---</v>
      </c>
      <c r="V43" s="299"/>
      <c r="W43" s="202">
        <f t="shared" si="37"/>
        <v>2004</v>
      </c>
      <c r="X43" s="135">
        <f>IF(X21&lt;&gt;"---",X22/$M22,"---")</f>
        <v>0</v>
      </c>
      <c r="Y43" s="135">
        <f aca="true" t="shared" si="50" ref="Y43:AF43">IF(Y21&lt;&gt;"---",Y22/$M22,"---")</f>
        <v>0</v>
      </c>
      <c r="Z43" s="135">
        <f t="shared" si="50"/>
        <v>0</v>
      </c>
      <c r="AA43" s="135">
        <f t="shared" si="50"/>
        <v>0</v>
      </c>
      <c r="AB43" s="135">
        <f t="shared" si="50"/>
        <v>0</v>
      </c>
      <c r="AC43" s="135">
        <f t="shared" si="50"/>
        <v>0</v>
      </c>
      <c r="AD43" s="135" t="str">
        <f t="shared" si="50"/>
        <v>---</v>
      </c>
      <c r="AE43" s="135" t="str">
        <f t="shared" si="50"/>
        <v>---</v>
      </c>
      <c r="AF43" s="199" t="str">
        <f t="shared" si="50"/>
        <v>---</v>
      </c>
    </row>
    <row r="44" spans="1:32" ht="15" customHeight="1">
      <c r="A44" s="308">
        <f t="shared" si="33"/>
        <v>2009</v>
      </c>
      <c r="B44" s="135">
        <f aca="true" t="shared" si="51" ref="B44:I44">IF(C23="---","---",IF(C24="","---",C24/$B24))</f>
        <v>0.7222222222222222</v>
      </c>
      <c r="C44" s="135">
        <f t="shared" si="51"/>
        <v>0.6666666666666666</v>
      </c>
      <c r="D44" s="135">
        <f t="shared" si="51"/>
        <v>0.6388888888888888</v>
      </c>
      <c r="E44" s="135">
        <f t="shared" si="51"/>
        <v>0.4722222222222222</v>
      </c>
      <c r="F44" s="135" t="str">
        <f t="shared" si="51"/>
        <v>---</v>
      </c>
      <c r="G44" s="135" t="str">
        <f t="shared" si="51"/>
        <v>---</v>
      </c>
      <c r="H44" s="135" t="str">
        <f t="shared" si="51"/>
        <v>---</v>
      </c>
      <c r="I44" s="199" t="str">
        <f t="shared" si="51"/>
        <v>---</v>
      </c>
      <c r="J44" s="136"/>
      <c r="K44" s="28"/>
      <c r="L44" s="202">
        <f t="shared" si="35"/>
        <v>2005</v>
      </c>
      <c r="M44" s="135">
        <f>IF(N23&lt;&gt;"---",N24/$M24,"---")</f>
        <v>0</v>
      </c>
      <c r="N44" s="135">
        <f aca="true" t="shared" si="52" ref="N44:U44">IF(O23&lt;&gt;"---",O24/$M24,"---")</f>
        <v>0.06</v>
      </c>
      <c r="O44" s="135">
        <f t="shared" si="52"/>
        <v>0.06</v>
      </c>
      <c r="P44" s="135">
        <f t="shared" si="52"/>
        <v>0.08</v>
      </c>
      <c r="Q44" s="135">
        <f t="shared" si="52"/>
        <v>0.02</v>
      </c>
      <c r="R44" s="135" t="str">
        <f t="shared" si="52"/>
        <v>---</v>
      </c>
      <c r="S44" s="135" t="str">
        <f t="shared" si="52"/>
        <v>---</v>
      </c>
      <c r="T44" s="135" t="str">
        <f t="shared" si="52"/>
        <v>---</v>
      </c>
      <c r="U44" s="199" t="str">
        <f t="shared" si="52"/>
        <v>---</v>
      </c>
      <c r="V44" s="299"/>
      <c r="W44" s="202">
        <f t="shared" si="37"/>
        <v>2005</v>
      </c>
      <c r="X44" s="135">
        <f>IF(X23&lt;&gt;"---",X24/$M24,"---")</f>
        <v>0</v>
      </c>
      <c r="Y44" s="135">
        <f aca="true" t="shared" si="53" ref="Y44:AF44">IF(Y23&lt;&gt;"---",Y24/$M24,"---")</f>
        <v>0</v>
      </c>
      <c r="Z44" s="135">
        <f t="shared" si="53"/>
        <v>0.02</v>
      </c>
      <c r="AA44" s="135">
        <f t="shared" si="53"/>
        <v>0</v>
      </c>
      <c r="AB44" s="135">
        <f t="shared" si="53"/>
        <v>0.06</v>
      </c>
      <c r="AC44" s="135" t="str">
        <f t="shared" si="53"/>
        <v>---</v>
      </c>
      <c r="AD44" s="135" t="str">
        <f t="shared" si="53"/>
        <v>---</v>
      </c>
      <c r="AE44" s="135" t="str">
        <f t="shared" si="53"/>
        <v>---</v>
      </c>
      <c r="AF44" s="199" t="str">
        <f t="shared" si="53"/>
        <v>---</v>
      </c>
    </row>
    <row r="45" spans="1:32" ht="15" customHeight="1">
      <c r="A45" s="308">
        <f t="shared" si="33"/>
        <v>2010</v>
      </c>
      <c r="B45" s="135">
        <f aca="true" t="shared" si="54" ref="B45:I45">IF(C25="---","---",IF(C26="","---",C26/$B26))</f>
        <v>0.7272727272727273</v>
      </c>
      <c r="C45" s="135">
        <f t="shared" si="54"/>
        <v>0.6363636363636364</v>
      </c>
      <c r="D45" s="135">
        <f t="shared" si="54"/>
        <v>0.5454545454545454</v>
      </c>
      <c r="E45" s="135" t="str">
        <f t="shared" si="54"/>
        <v>---</v>
      </c>
      <c r="F45" s="135" t="str">
        <f t="shared" si="54"/>
        <v>---</v>
      </c>
      <c r="G45" s="135" t="str">
        <f t="shared" si="54"/>
        <v>---</v>
      </c>
      <c r="H45" s="135" t="str">
        <f t="shared" si="54"/>
        <v>---</v>
      </c>
      <c r="I45" s="199" t="str">
        <f t="shared" si="54"/>
        <v>---</v>
      </c>
      <c r="J45" s="136"/>
      <c r="K45" s="28"/>
      <c r="L45" s="202">
        <f t="shared" si="35"/>
        <v>2006</v>
      </c>
      <c r="M45" s="135">
        <f>IF(N25&lt;&gt;"---",N26/$M26,"---")</f>
        <v>0</v>
      </c>
      <c r="N45" s="135">
        <f aca="true" t="shared" si="55" ref="N45:U45">IF(O25&lt;&gt;"---",O26/$M26,"---")</f>
        <v>0.1</v>
      </c>
      <c r="O45" s="135">
        <f t="shared" si="55"/>
        <v>0.1</v>
      </c>
      <c r="P45" s="135">
        <f t="shared" si="55"/>
        <v>0.1</v>
      </c>
      <c r="Q45" s="135" t="str">
        <f t="shared" si="55"/>
        <v>---</v>
      </c>
      <c r="R45" s="135" t="str">
        <f t="shared" si="55"/>
        <v>---</v>
      </c>
      <c r="S45" s="135" t="str">
        <f t="shared" si="55"/>
        <v>---</v>
      </c>
      <c r="T45" s="135" t="str">
        <f t="shared" si="55"/>
        <v>---</v>
      </c>
      <c r="U45" s="199" t="str">
        <f t="shared" si="55"/>
        <v>---</v>
      </c>
      <c r="V45" s="299"/>
      <c r="W45" s="202">
        <f t="shared" si="37"/>
        <v>2006</v>
      </c>
      <c r="X45" s="135">
        <f>IF(X25&lt;&gt;"---",X26/$M26,"---")</f>
        <v>0</v>
      </c>
      <c r="Y45" s="135">
        <f aca="true" t="shared" si="56" ref="Y45:AF45">IF(Y25&lt;&gt;"---",Y26/$M26,"---")</f>
        <v>0</v>
      </c>
      <c r="Z45" s="135">
        <f t="shared" si="56"/>
        <v>0</v>
      </c>
      <c r="AA45" s="135">
        <f t="shared" si="56"/>
        <v>0</v>
      </c>
      <c r="AB45" s="135" t="str">
        <f t="shared" si="56"/>
        <v>---</v>
      </c>
      <c r="AC45" s="135" t="str">
        <f t="shared" si="56"/>
        <v>---</v>
      </c>
      <c r="AD45" s="135" t="str">
        <f t="shared" si="56"/>
        <v>---</v>
      </c>
      <c r="AE45" s="135" t="str">
        <f t="shared" si="56"/>
        <v>---</v>
      </c>
      <c r="AF45" s="199" t="str">
        <f t="shared" si="56"/>
        <v>---</v>
      </c>
    </row>
    <row r="46" spans="1:32" ht="15" customHeight="1">
      <c r="A46" s="308">
        <f>A47-1</f>
        <v>2011</v>
      </c>
      <c r="B46" s="135">
        <f aca="true" t="shared" si="57" ref="B46:I46">IF(C27="---","---",IF(C28="","---",C28/$B28))</f>
        <v>0.7</v>
      </c>
      <c r="C46" s="135">
        <f t="shared" si="57"/>
        <v>0.6</v>
      </c>
      <c r="D46" s="135" t="str">
        <f t="shared" si="57"/>
        <v>---</v>
      </c>
      <c r="E46" s="135" t="str">
        <f t="shared" si="57"/>
        <v>---</v>
      </c>
      <c r="F46" s="135" t="str">
        <f t="shared" si="57"/>
        <v>---</v>
      </c>
      <c r="G46" s="135" t="str">
        <f t="shared" si="57"/>
        <v>---</v>
      </c>
      <c r="H46" s="135" t="str">
        <f t="shared" si="57"/>
        <v>---</v>
      </c>
      <c r="I46" s="199" t="str">
        <f t="shared" si="57"/>
        <v>---</v>
      </c>
      <c r="J46" s="136"/>
      <c r="K46" s="28"/>
      <c r="L46" s="202">
        <f t="shared" si="35"/>
        <v>2007</v>
      </c>
      <c r="M46" s="135">
        <f>IF(N27&lt;&gt;"---",N28/$M28,"---")</f>
        <v>0</v>
      </c>
      <c r="N46" s="135">
        <f aca="true" t="shared" si="58" ref="N46:U46">IF(O27&lt;&gt;"---",O28/$M28,"---")</f>
        <v>0.0625</v>
      </c>
      <c r="O46" s="135">
        <f t="shared" si="58"/>
        <v>0.0625</v>
      </c>
      <c r="P46" s="135" t="str">
        <f t="shared" si="58"/>
        <v>---</v>
      </c>
      <c r="Q46" s="135" t="str">
        <f t="shared" si="58"/>
        <v>---</v>
      </c>
      <c r="R46" s="135" t="str">
        <f t="shared" si="58"/>
        <v>---</v>
      </c>
      <c r="S46" s="135" t="str">
        <f t="shared" si="58"/>
        <v>---</v>
      </c>
      <c r="T46" s="135" t="str">
        <f t="shared" si="58"/>
        <v>---</v>
      </c>
      <c r="U46" s="199" t="str">
        <f t="shared" si="58"/>
        <v>---</v>
      </c>
      <c r="V46" s="299"/>
      <c r="W46" s="202">
        <f t="shared" si="37"/>
        <v>2007</v>
      </c>
      <c r="X46" s="135">
        <f>IF(X27&lt;&gt;"---",X28/$M28,"---")</f>
        <v>0</v>
      </c>
      <c r="Y46" s="135">
        <f aca="true" t="shared" si="59" ref="Y46:AF46">IF(Y27&lt;&gt;"---",Y28/$M28,"---")</f>
        <v>0</v>
      </c>
      <c r="Z46" s="135">
        <f t="shared" si="59"/>
        <v>0.03125</v>
      </c>
      <c r="AA46" s="135" t="str">
        <f t="shared" si="59"/>
        <v>---</v>
      </c>
      <c r="AB46" s="135" t="str">
        <f t="shared" si="59"/>
        <v>---</v>
      </c>
      <c r="AC46" s="135" t="str">
        <f t="shared" si="59"/>
        <v>---</v>
      </c>
      <c r="AD46" s="135" t="str">
        <f t="shared" si="59"/>
        <v>---</v>
      </c>
      <c r="AE46" s="135" t="str">
        <f t="shared" si="59"/>
        <v>---</v>
      </c>
      <c r="AF46" s="199" t="str">
        <f t="shared" si="59"/>
        <v>---</v>
      </c>
    </row>
    <row r="47" spans="1:39" s="32" customFormat="1" ht="15" customHeight="1" thickBot="1">
      <c r="A47" s="309">
        <f>A32-1</f>
        <v>2012</v>
      </c>
      <c r="B47" s="295">
        <f aca="true" t="shared" si="60" ref="B47:I47">IF(C29="---","---",IF(C30="","---",C30/$B30))</f>
        <v>0.8076923076923077</v>
      </c>
      <c r="C47" s="295" t="str">
        <f t="shared" si="60"/>
        <v>---</v>
      </c>
      <c r="D47" s="295" t="str">
        <f t="shared" si="60"/>
        <v>---</v>
      </c>
      <c r="E47" s="295" t="str">
        <f t="shared" si="60"/>
        <v>---</v>
      </c>
      <c r="F47" s="295" t="str">
        <f t="shared" si="60"/>
        <v>---</v>
      </c>
      <c r="G47" s="295" t="str">
        <f t="shared" si="60"/>
        <v>---</v>
      </c>
      <c r="H47" s="295" t="str">
        <f t="shared" si="60"/>
        <v>---</v>
      </c>
      <c r="I47" s="296" t="str">
        <f t="shared" si="60"/>
        <v>---</v>
      </c>
      <c r="J47" s="136"/>
      <c r="K47" s="28"/>
      <c r="L47" s="202">
        <f>L48-1</f>
        <v>2008</v>
      </c>
      <c r="M47" s="135">
        <f>IF(N29&lt;&gt;"---",N30/$M30,"---")</f>
        <v>0.041666666666666664</v>
      </c>
      <c r="N47" s="135">
        <f aca="true" t="shared" si="61" ref="N47:U47">IF(O29&lt;&gt;"---",O30/$M30,"---")</f>
        <v>0.125</v>
      </c>
      <c r="O47" s="135" t="str">
        <f t="shared" si="61"/>
        <v>---</v>
      </c>
      <c r="P47" s="135" t="str">
        <f t="shared" si="61"/>
        <v>---</v>
      </c>
      <c r="Q47" s="135" t="str">
        <f t="shared" si="61"/>
        <v>---</v>
      </c>
      <c r="R47" s="135" t="str">
        <f t="shared" si="61"/>
        <v>---</v>
      </c>
      <c r="S47" s="135" t="str">
        <f t="shared" si="61"/>
        <v>---</v>
      </c>
      <c r="T47" s="135" t="str">
        <f t="shared" si="61"/>
        <v>---</v>
      </c>
      <c r="U47" s="199" t="str">
        <f t="shared" si="61"/>
        <v>---</v>
      </c>
      <c r="V47" s="299"/>
      <c r="W47" s="202">
        <f>W48-1</f>
        <v>2008</v>
      </c>
      <c r="X47" s="135">
        <f>IF(X29&lt;&gt;"---",X30/$M30,"---")</f>
        <v>0</v>
      </c>
      <c r="Y47" s="135">
        <f aca="true" t="shared" si="62" ref="Y47:AF47">IF(Y29&lt;&gt;"---",Y30/$M30,"---")</f>
        <v>0</v>
      </c>
      <c r="Z47" s="135" t="str">
        <f t="shared" si="62"/>
        <v>---</v>
      </c>
      <c r="AA47" s="135" t="str">
        <f t="shared" si="62"/>
        <v>---</v>
      </c>
      <c r="AB47" s="135" t="str">
        <f t="shared" si="62"/>
        <v>---</v>
      </c>
      <c r="AC47" s="135" t="str">
        <f t="shared" si="62"/>
        <v>---</v>
      </c>
      <c r="AD47" s="135" t="str">
        <f t="shared" si="62"/>
        <v>---</v>
      </c>
      <c r="AE47" s="135" t="str">
        <f t="shared" si="62"/>
        <v>---</v>
      </c>
      <c r="AF47" s="199" t="str">
        <f t="shared" si="62"/>
        <v>---</v>
      </c>
      <c r="AG47"/>
      <c r="AH47"/>
      <c r="AI47"/>
      <c r="AJ47"/>
      <c r="AK47"/>
      <c r="AL47"/>
      <c r="AM47"/>
    </row>
    <row r="48" spans="1:39" ht="15">
      <c r="A48" s="98"/>
      <c r="B48" s="98"/>
      <c r="C48" s="98"/>
      <c r="D48" s="98"/>
      <c r="E48" s="98"/>
      <c r="F48" s="98"/>
      <c r="G48" s="98"/>
      <c r="H48" s="98"/>
      <c r="I48" s="98"/>
      <c r="J48" s="137"/>
      <c r="K48" s="31"/>
      <c r="L48" s="202">
        <f>L32</f>
        <v>2009</v>
      </c>
      <c r="M48" s="135">
        <f>IF(N31&lt;&gt;"---",N32/$M32,"---")</f>
        <v>0</v>
      </c>
      <c r="N48" s="135" t="str">
        <f aca="true" t="shared" si="63" ref="N48:U48">IF(O31&lt;&gt;"---",O32/$M32,"---")</f>
        <v>---</v>
      </c>
      <c r="O48" s="135" t="str">
        <f t="shared" si="63"/>
        <v>---</v>
      </c>
      <c r="P48" s="135" t="str">
        <f t="shared" si="63"/>
        <v>---</v>
      </c>
      <c r="Q48" s="135" t="str">
        <f t="shared" si="63"/>
        <v>---</v>
      </c>
      <c r="R48" s="135" t="str">
        <f t="shared" si="63"/>
        <v>---</v>
      </c>
      <c r="S48" s="135" t="str">
        <f t="shared" si="63"/>
        <v>---</v>
      </c>
      <c r="T48" s="135" t="str">
        <f t="shared" si="63"/>
        <v>---</v>
      </c>
      <c r="U48" s="199" t="str">
        <f t="shared" si="63"/>
        <v>---</v>
      </c>
      <c r="V48" s="323"/>
      <c r="W48" s="202">
        <f>W32</f>
        <v>2009</v>
      </c>
      <c r="X48" s="135">
        <f>IF(X31&lt;&gt;"---",X32/$M32,"---")</f>
        <v>0</v>
      </c>
      <c r="Y48" s="135" t="str">
        <f>IF(Y31&lt;&gt;"---",Y32/$M32,"---")</f>
        <v>---</v>
      </c>
      <c r="Z48" s="135" t="str">
        <f>IF(Z31&lt;&gt;"---",Z32/M32,"---")</f>
        <v>---</v>
      </c>
      <c r="AA48" s="135" t="str">
        <f>IF(AA31&lt;&gt;"---",AA32/M32,"---")</f>
        <v>---</v>
      </c>
      <c r="AB48" s="135" t="str">
        <f>IF(AB31&lt;&gt;"---",AB32/M32,"---")</f>
        <v>---</v>
      </c>
      <c r="AC48" s="135" t="str">
        <f>IF(AC31&lt;&gt;"---",AC32/M32,"---")</f>
        <v>---</v>
      </c>
      <c r="AD48" s="135" t="str">
        <f>IF(AD31&lt;&gt;"---",AD32/M32,"---")</f>
        <v>---</v>
      </c>
      <c r="AE48" s="135" t="str">
        <f>IF(AE31&lt;&gt;"---",AE32/M32,"---")</f>
        <v>---</v>
      </c>
      <c r="AF48" s="199" t="str">
        <f>IF(AF31&lt;&gt;"---",AF32/M32,"---")</f>
        <v>---</v>
      </c>
      <c r="AG48" s="32"/>
      <c r="AH48" s="32"/>
      <c r="AI48" s="32"/>
      <c r="AJ48" s="32"/>
      <c r="AK48" s="32"/>
      <c r="AL48" s="32"/>
      <c r="AM48" s="32"/>
    </row>
    <row r="49" spans="1:32" ht="13.5" thickBot="1">
      <c r="A49" s="139"/>
      <c r="B49" s="140"/>
      <c r="C49" s="140"/>
      <c r="D49" s="140"/>
      <c r="E49" s="140"/>
      <c r="F49" s="140"/>
      <c r="G49" s="140"/>
      <c r="H49" s="140"/>
      <c r="I49" s="140"/>
      <c r="J49" s="98"/>
      <c r="K49" s="299"/>
      <c r="L49" s="197" t="s">
        <v>212</v>
      </c>
      <c r="M49" s="198">
        <f>AVERAGE(M39:M48)</f>
        <v>0.017512345679012345</v>
      </c>
      <c r="N49" s="198">
        <f>AVERAGE(N39:N47)</f>
        <v>0.04508113064314977</v>
      </c>
      <c r="O49" s="198">
        <f>AVERAGE(O39:O46)</f>
        <v>0.06349823549720172</v>
      </c>
      <c r="P49" s="198">
        <f>AVERAGE(P39:P45)</f>
        <v>0.05356005891750215</v>
      </c>
      <c r="Q49" s="198">
        <f>AVERAGE(Q39:Q44)</f>
        <v>0.0538258625881278</v>
      </c>
      <c r="R49" s="198">
        <f>AVERAGE(R39:R43)</f>
        <v>0.03895660841665888</v>
      </c>
      <c r="S49" s="198">
        <f>AVERAGE(S39:S42)</f>
        <v>0.013422343706195682</v>
      </c>
      <c r="T49" s="198">
        <f>AVERAGE(T39:T41)</f>
        <v>0</v>
      </c>
      <c r="U49" s="200">
        <f>AVERAGE(U39:U40)</f>
        <v>0.01</v>
      </c>
      <c r="V49" s="299"/>
      <c r="W49" s="197" t="s">
        <v>212</v>
      </c>
      <c r="X49" s="198">
        <f>AVERAGE(X39:X48)</f>
        <v>0.0011494252873563218</v>
      </c>
      <c r="Y49" s="198">
        <f>AVERAGE(Y39:Y47)</f>
        <v>0.001277139208173691</v>
      </c>
      <c r="Z49" s="198">
        <f>AVERAGE(Z39:Z46)</f>
        <v>0.010617421853097843</v>
      </c>
      <c r="AA49" s="198">
        <f>AVERAGE(AA39:AA45)</f>
        <v>0.014703076259005613</v>
      </c>
      <c r="AB49" s="198">
        <f>AVERAGE(AB39:AB44)</f>
        <v>0.029126249883188488</v>
      </c>
      <c r="AC49" s="198">
        <f>AVERAGE(AC39:AC43)</f>
        <v>0.022981611272051415</v>
      </c>
      <c r="AD49" s="198">
        <f>AVERAGE(AD39:AD42)</f>
        <v>0.022468746430759325</v>
      </c>
      <c r="AE49" s="198">
        <f>AVERAGE(AE39:AE41)</f>
        <v>0.027896458274927576</v>
      </c>
      <c r="AF49" s="200">
        <f>AVERAGE(AF39:AF40)</f>
        <v>0.005747126436781609</v>
      </c>
    </row>
    <row r="50" spans="1:32" ht="12.75">
      <c r="A50" s="98"/>
      <c r="B50" s="141"/>
      <c r="C50" s="141"/>
      <c r="D50" s="141"/>
      <c r="E50" s="141"/>
      <c r="F50" s="141"/>
      <c r="G50" s="141"/>
      <c r="H50" s="141"/>
      <c r="I50" s="141"/>
      <c r="J50" s="140"/>
      <c r="K50" s="140"/>
      <c r="L50" s="142"/>
      <c r="M50" s="143"/>
      <c r="N50" s="143"/>
      <c r="O50" s="143"/>
      <c r="P50" s="143"/>
      <c r="Q50" s="143"/>
      <c r="R50" s="143"/>
      <c r="S50" s="98"/>
      <c r="T50" s="98"/>
      <c r="U50" s="98"/>
      <c r="V50" s="98"/>
      <c r="W50" s="142"/>
      <c r="X50" s="143"/>
      <c r="Y50" s="143"/>
      <c r="Z50" s="143"/>
      <c r="AA50" s="143"/>
      <c r="AB50" s="143"/>
      <c r="AC50" s="143"/>
      <c r="AD50" s="98"/>
      <c r="AE50" s="98"/>
      <c r="AF50" s="98"/>
    </row>
    <row r="51" spans="1:32" ht="12.75">
      <c r="A51" s="98"/>
      <c r="B51" s="98"/>
      <c r="C51" s="98"/>
      <c r="D51" s="98"/>
      <c r="E51" s="98"/>
      <c r="F51" s="98"/>
      <c r="G51" s="98"/>
      <c r="H51" s="98"/>
      <c r="I51" s="98"/>
      <c r="J51" s="141"/>
      <c r="K51" s="306"/>
      <c r="L51" s="141"/>
      <c r="M51" s="144"/>
      <c r="N51" s="144"/>
      <c r="O51" s="144"/>
      <c r="P51" s="144"/>
      <c r="Q51" s="144"/>
      <c r="R51" s="141"/>
      <c r="S51" s="98"/>
      <c r="T51" s="98"/>
      <c r="U51" s="98"/>
      <c r="V51" s="98"/>
      <c r="W51" s="141"/>
      <c r="X51" s="144"/>
      <c r="Y51" s="144"/>
      <c r="Z51" s="144"/>
      <c r="AA51" s="144"/>
      <c r="AB51" s="144"/>
      <c r="AC51" s="141"/>
      <c r="AD51" s="98"/>
      <c r="AE51" s="98"/>
      <c r="AF51" s="98"/>
    </row>
    <row r="52" spans="1:32" ht="15">
      <c r="A52" s="98"/>
      <c r="B52" s="98"/>
      <c r="C52" s="98"/>
      <c r="D52" s="98"/>
      <c r="E52" s="98"/>
      <c r="F52" s="98"/>
      <c r="G52" s="98"/>
      <c r="H52" s="98"/>
      <c r="I52" s="98"/>
      <c r="J52" s="98"/>
      <c r="K52" s="98"/>
      <c r="L52" s="98"/>
      <c r="M52" s="98"/>
      <c r="N52" s="98"/>
      <c r="O52" s="98"/>
      <c r="P52" s="98"/>
      <c r="Q52" s="138"/>
      <c r="R52" s="138"/>
      <c r="S52" s="98"/>
      <c r="T52" s="98"/>
      <c r="U52" s="98"/>
      <c r="V52" s="98"/>
      <c r="W52" s="98"/>
      <c r="X52" s="98"/>
      <c r="Y52" s="98"/>
      <c r="Z52" s="98"/>
      <c r="AA52" s="98"/>
      <c r="AB52" s="138"/>
      <c r="AC52" s="138"/>
      <c r="AD52" s="98"/>
      <c r="AE52" s="98"/>
      <c r="AF52" s="98"/>
    </row>
    <row r="53" spans="1:32" ht="12.7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row>
    <row r="54" spans="1:32" ht="12.7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row>
    <row r="55" spans="1:32" ht="12.7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row>
    <row r="56" spans="1:32" ht="12.7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row>
    <row r="57" spans="1:32" ht="12.75">
      <c r="A57" s="123"/>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row>
    <row r="58" spans="1:32" ht="12.75">
      <c r="A58" s="28"/>
      <c r="B58" s="28"/>
      <c r="C58" s="28"/>
      <c r="D58" s="28"/>
      <c r="E58" s="28"/>
      <c r="F58" s="28"/>
      <c r="G58" s="28"/>
      <c r="H58" s="28"/>
      <c r="I58" s="98"/>
      <c r="J58" s="98"/>
      <c r="K58" s="98"/>
      <c r="L58" s="98"/>
      <c r="M58" s="98"/>
      <c r="N58" s="98"/>
      <c r="O58" s="98"/>
      <c r="P58" s="98"/>
      <c r="Q58" s="98"/>
      <c r="R58" s="98"/>
      <c r="S58" s="98"/>
      <c r="T58" s="98"/>
      <c r="U58" s="98"/>
      <c r="V58" s="98"/>
      <c r="W58" s="98"/>
      <c r="X58" s="98"/>
      <c r="Y58" s="98"/>
      <c r="Z58" s="98"/>
      <c r="AA58" s="98"/>
      <c r="AB58" s="98"/>
      <c r="AC58" s="98"/>
      <c r="AD58" s="98"/>
      <c r="AE58" s="98"/>
      <c r="AF58" s="98"/>
    </row>
    <row r="59" spans="1:32" ht="15">
      <c r="A59" s="31"/>
      <c r="B59" s="31"/>
      <c r="C59" s="31"/>
      <c r="D59" s="31"/>
      <c r="E59" s="31"/>
      <c r="F59" s="31"/>
      <c r="G59" s="31"/>
      <c r="H59" s="31"/>
      <c r="I59" s="138"/>
      <c r="J59" s="98"/>
      <c r="K59" s="98"/>
      <c r="L59" s="98"/>
      <c r="M59" s="98"/>
      <c r="N59" s="98"/>
      <c r="O59" s="98"/>
      <c r="P59" s="98"/>
      <c r="Q59" s="98"/>
      <c r="R59" s="98"/>
      <c r="S59" s="98"/>
      <c r="T59" s="98"/>
      <c r="U59" s="98"/>
      <c r="V59" s="98"/>
      <c r="W59" s="98"/>
      <c r="X59" s="98"/>
      <c r="Y59" s="98"/>
      <c r="Z59" s="98"/>
      <c r="AA59" s="98"/>
      <c r="AB59" s="98"/>
      <c r="AC59" s="98"/>
      <c r="AD59" s="98"/>
      <c r="AE59" s="98"/>
      <c r="AF59" s="98"/>
    </row>
    <row r="60" spans="1:32" ht="15">
      <c r="A60" s="28"/>
      <c r="B60" s="28"/>
      <c r="C60" s="28"/>
      <c r="D60" s="28"/>
      <c r="E60" s="28"/>
      <c r="F60" s="28"/>
      <c r="G60" s="28"/>
      <c r="H60" s="28"/>
      <c r="I60" s="98"/>
      <c r="J60" s="138"/>
      <c r="K60" s="138"/>
      <c r="L60" s="138"/>
      <c r="M60" s="138"/>
      <c r="N60" s="138"/>
      <c r="O60" s="138"/>
      <c r="P60" s="138"/>
      <c r="Q60" s="138"/>
      <c r="R60" s="138"/>
      <c r="S60" s="98"/>
      <c r="T60" s="98"/>
      <c r="U60" s="98"/>
      <c r="V60" s="98"/>
      <c r="W60" s="138"/>
      <c r="X60" s="138"/>
      <c r="Y60" s="138"/>
      <c r="Z60" s="138"/>
      <c r="AA60" s="138"/>
      <c r="AB60" s="138"/>
      <c r="AC60" s="138"/>
      <c r="AD60" s="98"/>
      <c r="AE60" s="98"/>
      <c r="AF60" s="98"/>
    </row>
    <row r="61" spans="1:32" ht="12.75">
      <c r="A61" s="28"/>
      <c r="B61" s="28"/>
      <c r="C61" s="28"/>
      <c r="D61" s="28"/>
      <c r="E61" s="28"/>
      <c r="F61" s="28"/>
      <c r="G61" s="28"/>
      <c r="H61" s="28"/>
      <c r="I61" s="98"/>
      <c r="J61" s="98"/>
      <c r="K61" s="98"/>
      <c r="L61" s="98"/>
      <c r="M61" s="98"/>
      <c r="N61" s="98"/>
      <c r="O61" s="98"/>
      <c r="P61" s="98"/>
      <c r="Q61" s="98"/>
      <c r="R61" s="98"/>
      <c r="S61" s="98"/>
      <c r="T61" s="98"/>
      <c r="U61" s="98"/>
      <c r="V61" s="98"/>
      <c r="W61" s="98"/>
      <c r="X61" s="98"/>
      <c r="Y61" s="98"/>
      <c r="Z61" s="98"/>
      <c r="AA61" s="98"/>
      <c r="AB61" s="98"/>
      <c r="AC61" s="98"/>
      <c r="AD61" s="98"/>
      <c r="AE61" s="98"/>
      <c r="AF61" s="98"/>
    </row>
    <row r="62" spans="1:32" ht="12.75">
      <c r="A62" s="28"/>
      <c r="B62" s="28"/>
      <c r="C62" s="28"/>
      <c r="D62" s="28"/>
      <c r="E62" s="28"/>
      <c r="F62" s="28"/>
      <c r="G62" s="28"/>
      <c r="H62" s="28"/>
      <c r="I62" s="98"/>
      <c r="J62" s="98"/>
      <c r="K62" s="98"/>
      <c r="L62" s="98"/>
      <c r="M62" s="98"/>
      <c r="N62" s="98"/>
      <c r="O62" s="98"/>
      <c r="P62" s="98"/>
      <c r="Q62" s="98"/>
      <c r="R62" s="98"/>
      <c r="S62" s="98"/>
      <c r="T62" s="98"/>
      <c r="U62" s="98"/>
      <c r="V62" s="98"/>
      <c r="W62" s="98"/>
      <c r="X62" s="98"/>
      <c r="Y62" s="98"/>
      <c r="Z62" s="98"/>
      <c r="AA62" s="98"/>
      <c r="AB62" s="98"/>
      <c r="AC62" s="98"/>
      <c r="AD62" s="98"/>
      <c r="AE62" s="98"/>
      <c r="AF62" s="98"/>
    </row>
    <row r="63" spans="1:32" ht="12.75">
      <c r="A63" s="28"/>
      <c r="B63" s="28"/>
      <c r="C63" s="28"/>
      <c r="D63" s="28"/>
      <c r="E63" s="28"/>
      <c r="F63" s="28"/>
      <c r="G63" s="28"/>
      <c r="H63" s="28"/>
      <c r="I63" s="98"/>
      <c r="J63" s="98"/>
      <c r="K63" s="98"/>
      <c r="L63" s="98"/>
      <c r="M63" s="98"/>
      <c r="N63" s="98"/>
      <c r="O63" s="98"/>
      <c r="P63" s="98"/>
      <c r="Q63" s="98"/>
      <c r="R63" s="98"/>
      <c r="S63" s="98"/>
      <c r="T63" s="98"/>
      <c r="U63" s="98"/>
      <c r="V63" s="98"/>
      <c r="W63" s="98"/>
      <c r="X63" s="98"/>
      <c r="Y63" s="98"/>
      <c r="Z63" s="98"/>
      <c r="AA63" s="98"/>
      <c r="AB63" s="98"/>
      <c r="AC63" s="98"/>
      <c r="AD63" s="98"/>
      <c r="AE63" s="98"/>
      <c r="AF63" s="98"/>
    </row>
    <row r="64" spans="1:32" ht="12.75">
      <c r="A64" s="28"/>
      <c r="B64" s="28"/>
      <c r="C64" s="28"/>
      <c r="D64" s="28"/>
      <c r="E64" s="28"/>
      <c r="F64" s="28"/>
      <c r="G64" s="28"/>
      <c r="H64" s="28"/>
      <c r="I64" s="98"/>
      <c r="J64" s="98"/>
      <c r="K64" s="98"/>
      <c r="L64" s="98"/>
      <c r="M64" s="98"/>
      <c r="N64" s="98"/>
      <c r="O64" s="98"/>
      <c r="P64" s="98"/>
      <c r="Q64" s="98"/>
      <c r="R64" s="98"/>
      <c r="S64" s="98"/>
      <c r="T64" s="98"/>
      <c r="U64" s="98"/>
      <c r="V64" s="98"/>
      <c r="W64" s="98"/>
      <c r="X64" s="98"/>
      <c r="Y64" s="98"/>
      <c r="Z64" s="98"/>
      <c r="AA64" s="98"/>
      <c r="AB64" s="98"/>
      <c r="AC64" s="98"/>
      <c r="AD64" s="98"/>
      <c r="AE64" s="98"/>
      <c r="AF64" s="98"/>
    </row>
    <row r="65" spans="1:32" ht="12.75">
      <c r="A65" s="28"/>
      <c r="B65" s="28"/>
      <c r="C65" s="28"/>
      <c r="D65" s="28"/>
      <c r="E65" s="28"/>
      <c r="F65" s="28"/>
      <c r="G65" s="28"/>
      <c r="H65" s="28"/>
      <c r="I65" s="98"/>
      <c r="J65" s="98"/>
      <c r="K65" s="98"/>
      <c r="L65" s="98"/>
      <c r="M65" s="98"/>
      <c r="N65" s="98"/>
      <c r="O65" s="98"/>
      <c r="P65" s="98"/>
      <c r="Q65" s="98"/>
      <c r="R65" s="98"/>
      <c r="S65" s="98"/>
      <c r="T65" s="98"/>
      <c r="U65" s="98"/>
      <c r="V65" s="98"/>
      <c r="W65" s="98"/>
      <c r="X65" s="98"/>
      <c r="Y65" s="98"/>
      <c r="Z65" s="98"/>
      <c r="AA65" s="98"/>
      <c r="AB65" s="98"/>
      <c r="AC65" s="98"/>
      <c r="AD65" s="98"/>
      <c r="AE65" s="98"/>
      <c r="AF65" s="98"/>
    </row>
    <row r="66" spans="1:32" ht="12.75">
      <c r="A66" s="28"/>
      <c r="B66" s="28"/>
      <c r="C66" s="28"/>
      <c r="D66" s="28"/>
      <c r="E66" s="28"/>
      <c r="F66" s="28"/>
      <c r="G66" s="28"/>
      <c r="H66" s="28"/>
      <c r="I66" s="98"/>
      <c r="J66" s="98"/>
      <c r="K66" s="98"/>
      <c r="L66" s="98"/>
      <c r="M66" s="98"/>
      <c r="N66" s="98"/>
      <c r="O66" s="98"/>
      <c r="P66" s="98"/>
      <c r="Q66" s="98"/>
      <c r="R66" s="98"/>
      <c r="S66" s="98"/>
      <c r="T66" s="98"/>
      <c r="U66" s="98"/>
      <c r="V66" s="98"/>
      <c r="W66" s="98"/>
      <c r="X66" s="98"/>
      <c r="Y66" s="98"/>
      <c r="Z66" s="98"/>
      <c r="AA66" s="98"/>
      <c r="AB66" s="98"/>
      <c r="AC66" s="98"/>
      <c r="AD66" s="98"/>
      <c r="AE66" s="98"/>
      <c r="AF66" s="98"/>
    </row>
    <row r="67" spans="1:32" ht="12.75">
      <c r="A67" s="28"/>
      <c r="B67" s="28"/>
      <c r="C67" s="28"/>
      <c r="D67" s="28"/>
      <c r="E67" s="28"/>
      <c r="F67" s="28"/>
      <c r="G67" s="28"/>
      <c r="H67" s="28"/>
      <c r="I67" s="98"/>
      <c r="J67" s="98"/>
      <c r="K67" s="98"/>
      <c r="L67" s="98"/>
      <c r="M67" s="98"/>
      <c r="N67" s="98"/>
      <c r="O67" s="98"/>
      <c r="P67" s="98"/>
      <c r="Q67" s="98"/>
      <c r="R67" s="98"/>
      <c r="S67" s="98"/>
      <c r="T67" s="98"/>
      <c r="U67" s="98"/>
      <c r="V67" s="98"/>
      <c r="W67" s="98"/>
      <c r="X67" s="98"/>
      <c r="Y67" s="98"/>
      <c r="Z67" s="98"/>
      <c r="AA67" s="98"/>
      <c r="AB67" s="98"/>
      <c r="AC67" s="98"/>
      <c r="AD67" s="98"/>
      <c r="AE67" s="98"/>
      <c r="AF67" s="98"/>
    </row>
    <row r="68" spans="1:32" ht="12.75">
      <c r="A68" s="28"/>
      <c r="B68" s="28"/>
      <c r="C68" s="28"/>
      <c r="D68" s="28"/>
      <c r="E68" s="28"/>
      <c r="F68" s="28"/>
      <c r="G68" s="28"/>
      <c r="H68" s="28"/>
      <c r="I68" s="98"/>
      <c r="J68" s="98"/>
      <c r="K68" s="98"/>
      <c r="L68" s="98"/>
      <c r="M68" s="98"/>
      <c r="N68" s="98"/>
      <c r="O68" s="98"/>
      <c r="P68" s="98"/>
      <c r="Q68" s="98"/>
      <c r="R68" s="98"/>
      <c r="S68" s="98"/>
      <c r="T68" s="98"/>
      <c r="U68" s="98"/>
      <c r="V68" s="98"/>
      <c r="W68" s="98"/>
      <c r="X68" s="98"/>
      <c r="Y68" s="98"/>
      <c r="Z68" s="98"/>
      <c r="AA68" s="98"/>
      <c r="AB68" s="98"/>
      <c r="AC68" s="98"/>
      <c r="AD68" s="98"/>
      <c r="AE68" s="98"/>
      <c r="AF68" s="98"/>
    </row>
    <row r="69" spans="1:32" ht="12.75">
      <c r="A69" s="28"/>
      <c r="B69" s="28"/>
      <c r="C69" s="28"/>
      <c r="D69" s="28"/>
      <c r="E69" s="28"/>
      <c r="F69" s="28"/>
      <c r="G69" s="28"/>
      <c r="H69" s="2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1:32" ht="12.75">
      <c r="A70" s="28"/>
      <c r="B70" s="28"/>
      <c r="C70" s="28"/>
      <c r="D70" s="28"/>
      <c r="E70" s="28"/>
      <c r="F70" s="28"/>
      <c r="G70" s="28"/>
      <c r="H70" s="2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1:10" ht="12.75">
      <c r="A71" s="28"/>
      <c r="B71" s="28"/>
      <c r="C71" s="28"/>
      <c r="D71" s="28"/>
      <c r="E71" s="28"/>
      <c r="F71" s="28"/>
      <c r="G71" s="28"/>
      <c r="H71" s="28"/>
      <c r="I71" s="98"/>
      <c r="J71" s="98"/>
    </row>
    <row r="72" spans="1:10" ht="12.75">
      <c r="A72" s="28"/>
      <c r="B72" s="28"/>
      <c r="C72" s="28"/>
      <c r="D72" s="28"/>
      <c r="E72" s="28"/>
      <c r="F72" s="28"/>
      <c r="G72" s="28"/>
      <c r="H72" s="28"/>
      <c r="I72" s="98"/>
      <c r="J72" s="98"/>
    </row>
    <row r="73" spans="1:10" ht="12.75">
      <c r="A73" s="28"/>
      <c r="B73" s="28"/>
      <c r="C73" s="28"/>
      <c r="D73" s="28"/>
      <c r="E73" s="28"/>
      <c r="F73" s="28"/>
      <c r="G73" s="28"/>
      <c r="H73" s="28"/>
      <c r="I73" s="98"/>
      <c r="J73" s="98"/>
    </row>
    <row r="74" spans="1:10" ht="12.75">
      <c r="A74" s="28"/>
      <c r="B74" s="28"/>
      <c r="C74" s="28"/>
      <c r="D74" s="28"/>
      <c r="E74" s="28"/>
      <c r="F74" s="28"/>
      <c r="G74" s="28"/>
      <c r="H74" s="28"/>
      <c r="I74" s="98"/>
      <c r="J74" s="98"/>
    </row>
    <row r="75" spans="1:10" ht="12.75">
      <c r="A75" s="28"/>
      <c r="B75" s="28"/>
      <c r="C75" s="28"/>
      <c r="D75" s="28"/>
      <c r="E75" s="28"/>
      <c r="F75" s="28"/>
      <c r="G75" s="28"/>
      <c r="H75" s="28"/>
      <c r="I75" s="98"/>
      <c r="J75" s="98"/>
    </row>
    <row r="76" spans="1:10" ht="12.75">
      <c r="A76" s="28"/>
      <c r="B76" s="28"/>
      <c r="C76" s="28"/>
      <c r="D76" s="28"/>
      <c r="E76" s="28"/>
      <c r="F76" s="28"/>
      <c r="G76" s="28"/>
      <c r="H76" s="28"/>
      <c r="I76" s="98"/>
      <c r="J76" s="98"/>
    </row>
    <row r="77" spans="1:10" ht="12.75">
      <c r="A77" s="28"/>
      <c r="B77" s="28"/>
      <c r="C77" s="28"/>
      <c r="D77" s="28"/>
      <c r="E77" s="28"/>
      <c r="F77" s="28"/>
      <c r="G77" s="28"/>
      <c r="H77" s="28"/>
      <c r="I77" s="98"/>
      <c r="J77" s="98"/>
    </row>
    <row r="78" spans="1:10" ht="24.75" customHeight="1">
      <c r="A78" s="28"/>
      <c r="B78" s="28"/>
      <c r="C78" s="28"/>
      <c r="D78" s="28"/>
      <c r="E78" s="28"/>
      <c r="F78" s="28"/>
      <c r="G78" s="28"/>
      <c r="H78" s="28"/>
      <c r="I78" s="98"/>
      <c r="J78" s="98"/>
    </row>
    <row r="79" spans="1:10" ht="12.75">
      <c r="A79" s="28"/>
      <c r="B79" s="28"/>
      <c r="C79" s="28"/>
      <c r="D79" s="28"/>
      <c r="E79" s="28"/>
      <c r="F79" s="28"/>
      <c r="G79" s="28"/>
      <c r="H79" s="28"/>
      <c r="I79" s="98"/>
      <c r="J79" s="98"/>
    </row>
    <row r="80" spans="1:10" ht="12.75">
      <c r="A80" s="28"/>
      <c r="B80" s="28"/>
      <c r="C80" s="28"/>
      <c r="D80" s="28"/>
      <c r="E80" s="28"/>
      <c r="F80" s="28"/>
      <c r="G80" s="28"/>
      <c r="H80" s="28"/>
      <c r="I80" s="98"/>
      <c r="J80" s="98"/>
    </row>
    <row r="81" spans="1:10" ht="12.75">
      <c r="A81" s="98"/>
      <c r="B81" s="98"/>
      <c r="C81" s="98"/>
      <c r="D81" s="98"/>
      <c r="E81" s="98"/>
      <c r="F81" s="98"/>
      <c r="G81" s="98"/>
      <c r="H81" s="98"/>
      <c r="I81" s="98"/>
      <c r="J81" s="98"/>
    </row>
    <row r="82" spans="1:10" ht="12.75">
      <c r="A82" s="98"/>
      <c r="B82" s="98"/>
      <c r="C82" s="98"/>
      <c r="D82" s="98"/>
      <c r="E82" s="98"/>
      <c r="F82" s="98"/>
      <c r="G82" s="98"/>
      <c r="H82" s="98"/>
      <c r="I82" s="98"/>
      <c r="J82" s="98"/>
    </row>
    <row r="83" spans="1:10" ht="12.75">
      <c r="A83" s="98"/>
      <c r="B83" s="98"/>
      <c r="C83" s="98"/>
      <c r="D83" s="98"/>
      <c r="E83" s="98"/>
      <c r="F83" s="98"/>
      <c r="G83" s="98"/>
      <c r="H83" s="98"/>
      <c r="I83" s="98"/>
      <c r="J83" s="98"/>
    </row>
    <row r="84" spans="1:10" ht="12.75">
      <c r="A84" s="98"/>
      <c r="B84" s="98"/>
      <c r="C84" s="98"/>
      <c r="D84" s="136"/>
      <c r="E84" s="28"/>
      <c r="F84" s="98"/>
      <c r="G84" s="98"/>
      <c r="H84" s="98"/>
      <c r="I84" s="98"/>
      <c r="J84" s="98"/>
    </row>
    <row r="85" spans="1:10" ht="12.75">
      <c r="A85" s="98"/>
      <c r="B85" s="98"/>
      <c r="C85" s="98"/>
      <c r="D85" s="136"/>
      <c r="E85" s="28"/>
      <c r="F85" s="98"/>
      <c r="G85" s="98"/>
      <c r="H85" s="98"/>
      <c r="I85" s="98"/>
      <c r="J85" s="98"/>
    </row>
    <row r="86" spans="1:10" ht="12.75">
      <c r="A86" s="98"/>
      <c r="B86" s="98"/>
      <c r="C86" s="98"/>
      <c r="D86" s="136"/>
      <c r="E86" s="28"/>
      <c r="F86" s="98"/>
      <c r="G86" s="98"/>
      <c r="H86" s="98"/>
      <c r="I86" s="98"/>
      <c r="J86" s="98"/>
    </row>
    <row r="87" spans="1:10" ht="12.75">
      <c r="A87" s="98"/>
      <c r="B87" s="98"/>
      <c r="C87" s="98"/>
      <c r="D87" s="136"/>
      <c r="E87" s="28"/>
      <c r="F87" s="98"/>
      <c r="G87" s="98"/>
      <c r="H87" s="98"/>
      <c r="I87" s="98"/>
      <c r="J87" s="98"/>
    </row>
    <row r="88" spans="1:10" ht="12.75">
      <c r="A88" s="98"/>
      <c r="B88" s="98"/>
      <c r="C88" s="98"/>
      <c r="D88" s="136"/>
      <c r="E88" s="28"/>
      <c r="F88" s="98"/>
      <c r="G88" s="98"/>
      <c r="H88" s="98"/>
      <c r="I88" s="98"/>
      <c r="J88" s="98"/>
    </row>
    <row r="89" spans="1:10" ht="12.75">
      <c r="A89" s="98"/>
      <c r="B89" s="98"/>
      <c r="C89" s="98"/>
      <c r="D89" s="136"/>
      <c r="E89" s="28"/>
      <c r="F89" s="98"/>
      <c r="G89" s="98"/>
      <c r="H89" s="98"/>
      <c r="I89" s="98"/>
      <c r="J89" s="98"/>
    </row>
    <row r="90" spans="1:10" ht="12.75">
      <c r="A90" s="98"/>
      <c r="B90" s="98"/>
      <c r="C90" s="98"/>
      <c r="D90" s="136"/>
      <c r="E90" s="28"/>
      <c r="F90" s="98"/>
      <c r="G90" s="98"/>
      <c r="H90" s="98"/>
      <c r="I90" s="98"/>
      <c r="J90" s="98"/>
    </row>
    <row r="91" spans="1:10" ht="12.75">
      <c r="A91" s="98"/>
      <c r="B91" s="98"/>
      <c r="C91" s="98"/>
      <c r="D91" s="136"/>
      <c r="E91" s="28"/>
      <c r="F91" s="98"/>
      <c r="G91" s="98"/>
      <c r="H91" s="98"/>
      <c r="I91" s="98"/>
      <c r="J91" s="98"/>
    </row>
    <row r="92" spans="1:10" ht="12.75">
      <c r="A92" s="98"/>
      <c r="B92" s="98"/>
      <c r="C92" s="98"/>
      <c r="D92" s="136"/>
      <c r="E92" s="28"/>
      <c r="F92" s="98"/>
      <c r="G92" s="98"/>
      <c r="H92" s="98"/>
      <c r="I92" s="98"/>
      <c r="J92" s="98"/>
    </row>
    <row r="93" spans="1:10" ht="12.75">
      <c r="A93" s="98"/>
      <c r="B93" s="98"/>
      <c r="C93" s="98"/>
      <c r="D93" s="136"/>
      <c r="E93" s="28"/>
      <c r="F93" s="98"/>
      <c r="G93" s="98"/>
      <c r="H93" s="98"/>
      <c r="I93" s="98"/>
      <c r="J93" s="98"/>
    </row>
    <row r="94" spans="1:10" ht="12.75">
      <c r="A94" s="98"/>
      <c r="B94" s="98"/>
      <c r="C94" s="98"/>
      <c r="D94" s="136"/>
      <c r="E94" s="28"/>
      <c r="F94" s="98"/>
      <c r="G94" s="98"/>
      <c r="H94" s="98"/>
      <c r="I94" s="98"/>
      <c r="J94" s="98"/>
    </row>
    <row r="95" spans="1:10" ht="12.75">
      <c r="A95" s="98"/>
      <c r="B95" s="98"/>
      <c r="C95" s="98"/>
      <c r="D95" s="136"/>
      <c r="E95" s="28"/>
      <c r="F95" s="98"/>
      <c r="G95" s="98"/>
      <c r="H95" s="98"/>
      <c r="I95" s="98"/>
      <c r="J95" s="98"/>
    </row>
    <row r="96" spans="1:10" ht="12.75">
      <c r="A96" s="98"/>
      <c r="B96" s="98"/>
      <c r="C96" s="98"/>
      <c r="D96" s="136"/>
      <c r="E96" s="28"/>
      <c r="F96" s="98"/>
      <c r="G96" s="98"/>
      <c r="H96" s="98"/>
      <c r="I96" s="98"/>
      <c r="J96" s="98"/>
    </row>
    <row r="97" spans="1:10" ht="12.75">
      <c r="A97" s="98"/>
      <c r="B97" s="98"/>
      <c r="C97" s="98"/>
      <c r="D97" s="136"/>
      <c r="E97" s="28"/>
      <c r="F97" s="98"/>
      <c r="G97" s="98"/>
      <c r="H97" s="98"/>
      <c r="I97" s="98"/>
      <c r="J97" s="98"/>
    </row>
    <row r="98" spans="1:10" ht="12.75">
      <c r="A98" s="98"/>
      <c r="B98" s="98"/>
      <c r="C98" s="98"/>
      <c r="D98" s="136"/>
      <c r="E98" s="28"/>
      <c r="F98" s="98"/>
      <c r="G98" s="98"/>
      <c r="H98" s="98"/>
      <c r="I98" s="98"/>
      <c r="J98" s="98"/>
    </row>
    <row r="99" spans="1:10" ht="12.75">
      <c r="A99" s="98"/>
      <c r="B99" s="98"/>
      <c r="C99" s="98"/>
      <c r="D99" s="136"/>
      <c r="E99" s="28"/>
      <c r="F99" s="98"/>
      <c r="G99" s="98"/>
      <c r="H99" s="98"/>
      <c r="I99" s="98"/>
      <c r="J99" s="98"/>
    </row>
    <row r="100" spans="1:10" ht="12.75">
      <c r="A100" s="98"/>
      <c r="B100" s="98"/>
      <c r="C100" s="98"/>
      <c r="D100" s="136"/>
      <c r="E100" s="28"/>
      <c r="F100" s="98"/>
      <c r="G100" s="98"/>
      <c r="H100" s="98"/>
      <c r="I100" s="98"/>
      <c r="J100" s="98"/>
    </row>
    <row r="101" spans="1:10" ht="12.75">
      <c r="A101" s="98"/>
      <c r="B101" s="98"/>
      <c r="C101" s="98"/>
      <c r="D101" s="136"/>
      <c r="E101" s="28"/>
      <c r="F101" s="98"/>
      <c r="G101" s="98"/>
      <c r="H101" s="98"/>
      <c r="I101" s="98"/>
      <c r="J101" s="98"/>
    </row>
    <row r="102" spans="1:10" ht="12.75">
      <c r="A102" s="98"/>
      <c r="B102" s="98"/>
      <c r="C102" s="98"/>
      <c r="D102" s="136"/>
      <c r="E102" s="28"/>
      <c r="F102" s="98"/>
      <c r="G102" s="98"/>
      <c r="H102" s="98"/>
      <c r="I102" s="98"/>
      <c r="J102" s="98"/>
    </row>
    <row r="103" spans="1:10" ht="12.75">
      <c r="A103" s="98"/>
      <c r="B103" s="98"/>
      <c r="C103" s="98"/>
      <c r="D103" s="136"/>
      <c r="E103" s="28"/>
      <c r="F103" s="98"/>
      <c r="G103" s="98"/>
      <c r="H103" s="98"/>
      <c r="I103" s="98"/>
      <c r="J103" s="98"/>
    </row>
    <row r="104" spans="1:10" ht="12.75">
      <c r="A104" s="98"/>
      <c r="B104" s="98"/>
      <c r="C104" s="98"/>
      <c r="D104" s="136"/>
      <c r="E104" s="28"/>
      <c r="F104" s="98"/>
      <c r="G104" s="98"/>
      <c r="H104" s="98"/>
      <c r="I104" s="98"/>
      <c r="J104" s="98"/>
    </row>
    <row r="105" spans="1:10" ht="12.75">
      <c r="A105" s="98"/>
      <c r="B105" s="98"/>
      <c r="C105" s="98"/>
      <c r="D105" s="136"/>
      <c r="E105" s="28"/>
      <c r="F105" s="98"/>
      <c r="G105" s="98"/>
      <c r="H105" s="98"/>
      <c r="I105" s="98"/>
      <c r="J105" s="98"/>
    </row>
    <row r="106" spans="1:10" ht="12.75">
      <c r="A106" s="98"/>
      <c r="B106" s="98"/>
      <c r="C106" s="98"/>
      <c r="D106" s="136"/>
      <c r="E106" s="28"/>
      <c r="F106" s="98"/>
      <c r="G106" s="98"/>
      <c r="H106" s="98"/>
      <c r="I106" s="98"/>
      <c r="J106" s="98"/>
    </row>
    <row r="107" spans="1:10" ht="12.75">
      <c r="A107" s="98"/>
      <c r="B107" s="98"/>
      <c r="C107" s="98"/>
      <c r="D107" s="136"/>
      <c r="E107" s="28"/>
      <c r="F107" s="98"/>
      <c r="G107" s="98"/>
      <c r="H107" s="98"/>
      <c r="I107" s="98"/>
      <c r="J107" s="98"/>
    </row>
    <row r="108" spans="1:10" ht="12.75">
      <c r="A108" s="98"/>
      <c r="B108" s="98"/>
      <c r="C108" s="98"/>
      <c r="D108" s="136"/>
      <c r="E108" s="28"/>
      <c r="F108" s="98"/>
      <c r="G108" s="98"/>
      <c r="H108" s="98"/>
      <c r="I108" s="98"/>
      <c r="J108" s="98"/>
    </row>
    <row r="109" spans="1:10" ht="12.75">
      <c r="A109" s="98"/>
      <c r="B109" s="98"/>
      <c r="C109" s="98"/>
      <c r="D109" s="136"/>
      <c r="E109" s="28"/>
      <c r="F109" s="98"/>
      <c r="G109" s="98"/>
      <c r="H109" s="98"/>
      <c r="I109" s="98"/>
      <c r="J109" s="98"/>
    </row>
    <row r="110" spans="1:10" ht="12.75">
      <c r="A110" s="98"/>
      <c r="B110" s="98"/>
      <c r="C110" s="98"/>
      <c r="D110" s="136"/>
      <c r="E110" s="28"/>
      <c r="F110" s="98"/>
      <c r="G110" s="98"/>
      <c r="H110" s="98"/>
      <c r="I110" s="98"/>
      <c r="J110" s="98"/>
    </row>
    <row r="111" spans="1:10" ht="12.75">
      <c r="A111" s="98"/>
      <c r="B111" s="98"/>
      <c r="C111" s="98"/>
      <c r="D111" s="136"/>
      <c r="E111" s="28"/>
      <c r="F111" s="98"/>
      <c r="G111" s="98"/>
      <c r="H111" s="98"/>
      <c r="I111" s="98"/>
      <c r="J111" s="98"/>
    </row>
    <row r="112" spans="1:10" ht="12.75">
      <c r="A112" s="98"/>
      <c r="B112" s="98"/>
      <c r="C112" s="98"/>
      <c r="D112" s="136"/>
      <c r="E112" s="28"/>
      <c r="F112" s="98"/>
      <c r="G112" s="98"/>
      <c r="H112" s="98"/>
      <c r="I112" s="98"/>
      <c r="J112" s="98"/>
    </row>
    <row r="113" spans="1:10" ht="12.75">
      <c r="A113" s="98"/>
      <c r="B113" s="98"/>
      <c r="C113" s="98"/>
      <c r="D113" s="136"/>
      <c r="E113" s="28"/>
      <c r="F113" s="98"/>
      <c r="G113" s="98"/>
      <c r="H113" s="98"/>
      <c r="I113" s="98"/>
      <c r="J113" s="98"/>
    </row>
    <row r="114" spans="1:10" ht="12.75">
      <c r="A114" s="98"/>
      <c r="B114" s="98"/>
      <c r="C114" s="98"/>
      <c r="D114" s="136"/>
      <c r="E114" s="28"/>
      <c r="F114" s="98"/>
      <c r="G114" s="98"/>
      <c r="H114" s="98"/>
      <c r="I114" s="98"/>
      <c r="J114" s="98"/>
    </row>
    <row r="115" spans="1:10" ht="12.75">
      <c r="A115" s="98"/>
      <c r="B115" s="98"/>
      <c r="C115" s="98"/>
      <c r="D115" s="136"/>
      <c r="E115" s="28"/>
      <c r="F115" s="98"/>
      <c r="G115" s="98"/>
      <c r="H115" s="98"/>
      <c r="I115" s="98"/>
      <c r="J115" s="98"/>
    </row>
    <row r="116" spans="1:10" ht="12.75">
      <c r="A116" s="98"/>
      <c r="B116" s="98"/>
      <c r="C116" s="98"/>
      <c r="D116" s="136"/>
      <c r="E116" s="28"/>
      <c r="F116" s="98"/>
      <c r="G116" s="98"/>
      <c r="H116" s="98"/>
      <c r="I116" s="98"/>
      <c r="J116" s="98"/>
    </row>
    <row r="117" spans="1:10" ht="12.75">
      <c r="A117" s="98"/>
      <c r="B117" s="98"/>
      <c r="C117" s="98"/>
      <c r="D117" s="136"/>
      <c r="E117" s="28"/>
      <c r="F117" s="98"/>
      <c r="G117" s="98"/>
      <c r="H117" s="98"/>
      <c r="I117" s="98"/>
      <c r="J117" s="98"/>
    </row>
    <row r="118" spans="1:10" ht="12.75">
      <c r="A118" s="98"/>
      <c r="B118" s="98"/>
      <c r="C118" s="98"/>
      <c r="D118" s="136"/>
      <c r="E118" s="28"/>
      <c r="F118" s="98"/>
      <c r="G118" s="98"/>
      <c r="H118" s="98"/>
      <c r="I118" s="98"/>
      <c r="J118" s="98"/>
    </row>
    <row r="119" spans="1:10" ht="12.75">
      <c r="A119" s="98"/>
      <c r="B119" s="98"/>
      <c r="C119" s="98"/>
      <c r="D119" s="136"/>
      <c r="E119" s="28"/>
      <c r="F119" s="98"/>
      <c r="G119" s="98"/>
      <c r="H119" s="98"/>
      <c r="I119" s="98"/>
      <c r="J119" s="98"/>
    </row>
    <row r="120" spans="1:10" ht="12.75">
      <c r="A120" s="98"/>
      <c r="B120" s="98"/>
      <c r="C120" s="98"/>
      <c r="D120" s="136"/>
      <c r="E120" s="28"/>
      <c r="F120" s="98"/>
      <c r="G120" s="98"/>
      <c r="H120" s="98"/>
      <c r="I120" s="98"/>
      <c r="J120" s="98"/>
    </row>
    <row r="121" spans="1:10" ht="12.75">
      <c r="A121" s="98"/>
      <c r="B121" s="98"/>
      <c r="C121" s="98"/>
      <c r="D121" s="136"/>
      <c r="E121" s="28"/>
      <c r="F121" s="98"/>
      <c r="G121" s="98"/>
      <c r="H121" s="98"/>
      <c r="I121" s="98"/>
      <c r="J121" s="98"/>
    </row>
    <row r="122" spans="1:10" ht="12.75">
      <c r="A122" s="98"/>
      <c r="B122" s="98"/>
      <c r="C122" s="98"/>
      <c r="D122" s="136"/>
      <c r="E122" s="28"/>
      <c r="F122" s="98"/>
      <c r="G122" s="98"/>
      <c r="H122" s="98"/>
      <c r="I122" s="98"/>
      <c r="J122" s="98"/>
    </row>
    <row r="123" spans="1:10" ht="12.75">
      <c r="A123" s="98"/>
      <c r="B123" s="98"/>
      <c r="C123" s="98"/>
      <c r="D123" s="136"/>
      <c r="E123" s="28"/>
      <c r="F123" s="98"/>
      <c r="G123" s="98"/>
      <c r="H123" s="98"/>
      <c r="I123" s="98"/>
      <c r="J123" s="98"/>
    </row>
    <row r="124" spans="1:10" ht="12.75">
      <c r="A124" s="98"/>
      <c r="B124" s="98"/>
      <c r="C124" s="98"/>
      <c r="D124" s="136"/>
      <c r="E124" s="28"/>
      <c r="F124" s="98"/>
      <c r="G124" s="98"/>
      <c r="H124" s="98"/>
      <c r="I124" s="98"/>
      <c r="J124" s="98"/>
    </row>
    <row r="125" spans="1:10" ht="12.75">
      <c r="A125" s="98"/>
      <c r="B125" s="98"/>
      <c r="C125" s="98"/>
      <c r="D125" s="136"/>
      <c r="E125" s="28"/>
      <c r="F125" s="98"/>
      <c r="G125" s="98"/>
      <c r="H125" s="98"/>
      <c r="I125" s="98"/>
      <c r="J125" s="98"/>
    </row>
    <row r="126" spans="1:10" ht="12.75">
      <c r="A126" s="98"/>
      <c r="B126" s="98"/>
      <c r="C126" s="98"/>
      <c r="D126" s="136"/>
      <c r="E126" s="28"/>
      <c r="F126" s="98"/>
      <c r="G126" s="98"/>
      <c r="H126" s="98"/>
      <c r="I126" s="98"/>
      <c r="J126" s="98"/>
    </row>
    <row r="127" spans="1:10" ht="12.75">
      <c r="A127" s="98"/>
      <c r="B127" s="98"/>
      <c r="C127" s="98"/>
      <c r="D127" s="136"/>
      <c r="E127" s="28"/>
      <c r="F127" s="98"/>
      <c r="G127" s="98"/>
      <c r="H127" s="98"/>
      <c r="I127" s="98"/>
      <c r="J127" s="98"/>
    </row>
    <row r="128" spans="1:10" ht="12.75">
      <c r="A128" s="98"/>
      <c r="B128" s="98"/>
      <c r="C128" s="98"/>
      <c r="D128" s="136"/>
      <c r="E128" s="28"/>
      <c r="F128" s="98"/>
      <c r="G128" s="98"/>
      <c r="H128" s="98"/>
      <c r="I128" s="98"/>
      <c r="J128" s="98"/>
    </row>
    <row r="129" spans="1:10" ht="12.75">
      <c r="A129" s="98"/>
      <c r="B129" s="98"/>
      <c r="C129" s="98"/>
      <c r="D129" s="136"/>
      <c r="E129" s="28"/>
      <c r="F129" s="98"/>
      <c r="G129" s="98"/>
      <c r="H129" s="98"/>
      <c r="I129" s="98"/>
      <c r="J129" s="98"/>
    </row>
    <row r="130" spans="1:10" ht="12.75">
      <c r="A130" s="98"/>
      <c r="B130" s="98"/>
      <c r="C130" s="98"/>
      <c r="D130" s="136"/>
      <c r="E130" s="28"/>
      <c r="F130" s="98"/>
      <c r="G130" s="98"/>
      <c r="H130" s="98"/>
      <c r="I130" s="98"/>
      <c r="J130" s="98"/>
    </row>
    <row r="131" spans="1:10" ht="12.75">
      <c r="A131" s="98"/>
      <c r="B131" s="98"/>
      <c r="C131" s="98"/>
      <c r="D131" s="136"/>
      <c r="E131" s="28"/>
      <c r="F131" s="98"/>
      <c r="G131" s="98"/>
      <c r="H131" s="98"/>
      <c r="I131" s="98"/>
      <c r="J131" s="98"/>
    </row>
    <row r="132" spans="1:10" ht="12.75">
      <c r="A132" s="98"/>
      <c r="B132" s="98"/>
      <c r="C132" s="98"/>
      <c r="D132" s="136"/>
      <c r="E132" s="28"/>
      <c r="F132" s="98"/>
      <c r="G132" s="98"/>
      <c r="H132" s="98"/>
      <c r="I132" s="98"/>
      <c r="J132" s="98"/>
    </row>
    <row r="133" spans="1:10" ht="12.75">
      <c r="A133" s="98"/>
      <c r="B133" s="98"/>
      <c r="C133" s="98"/>
      <c r="D133" s="136"/>
      <c r="E133" s="28"/>
      <c r="F133" s="98"/>
      <c r="G133" s="98"/>
      <c r="H133" s="98"/>
      <c r="I133" s="98"/>
      <c r="J133" s="98"/>
    </row>
    <row r="134" spans="1:10" ht="12.75">
      <c r="A134" s="98"/>
      <c r="B134" s="98"/>
      <c r="C134" s="98"/>
      <c r="D134" s="136"/>
      <c r="E134" s="28"/>
      <c r="F134" s="98"/>
      <c r="G134" s="98"/>
      <c r="H134" s="98"/>
      <c r="I134" s="98"/>
      <c r="J134" s="98"/>
    </row>
    <row r="135" spans="1:10" ht="12.75">
      <c r="A135" s="98"/>
      <c r="B135" s="98"/>
      <c r="C135" s="98"/>
      <c r="D135" s="136"/>
      <c r="E135" s="28"/>
      <c r="F135" s="98"/>
      <c r="G135" s="98"/>
      <c r="H135" s="98"/>
      <c r="I135" s="98"/>
      <c r="J135" s="98"/>
    </row>
    <row r="136" spans="1:10" ht="12.75">
      <c r="A136" s="98"/>
      <c r="B136" s="98"/>
      <c r="C136" s="98"/>
      <c r="D136" s="136"/>
      <c r="E136" s="28"/>
      <c r="F136" s="98"/>
      <c r="G136" s="98"/>
      <c r="H136" s="98"/>
      <c r="I136" s="98"/>
      <c r="J136" s="98"/>
    </row>
    <row r="137" spans="1:10" ht="12.75">
      <c r="A137" s="98"/>
      <c r="B137" s="98"/>
      <c r="C137" s="98"/>
      <c r="D137" s="136"/>
      <c r="E137" s="28"/>
      <c r="F137" s="98"/>
      <c r="G137" s="98"/>
      <c r="H137" s="98"/>
      <c r="I137" s="98"/>
      <c r="J137" s="98"/>
    </row>
    <row r="138" spans="1:10" ht="12.75">
      <c r="A138" s="98"/>
      <c r="B138" s="98"/>
      <c r="C138" s="98"/>
      <c r="D138" s="136"/>
      <c r="E138" s="28"/>
      <c r="F138" s="98"/>
      <c r="G138" s="98"/>
      <c r="H138" s="98"/>
      <c r="I138" s="98"/>
      <c r="J138" s="98"/>
    </row>
    <row r="139" spans="1:10" ht="12.75">
      <c r="A139" s="98"/>
      <c r="B139" s="98"/>
      <c r="C139" s="98"/>
      <c r="D139" s="136"/>
      <c r="E139" s="28"/>
      <c r="F139" s="98"/>
      <c r="G139" s="98"/>
      <c r="H139" s="98"/>
      <c r="I139" s="98"/>
      <c r="J139" s="98"/>
    </row>
    <row r="140" spans="1:10" ht="12.75">
      <c r="A140" s="98"/>
      <c r="B140" s="98"/>
      <c r="C140" s="98"/>
      <c r="D140" s="136"/>
      <c r="E140" s="28"/>
      <c r="F140" s="98"/>
      <c r="G140" s="98"/>
      <c r="H140" s="98"/>
      <c r="I140" s="98"/>
      <c r="J140" s="98"/>
    </row>
    <row r="141" spans="1:10" ht="12.75">
      <c r="A141" s="98"/>
      <c r="B141" s="98"/>
      <c r="C141" s="98"/>
      <c r="D141" s="136"/>
      <c r="E141" s="28"/>
      <c r="F141" s="98"/>
      <c r="G141" s="98"/>
      <c r="H141" s="98"/>
      <c r="I141" s="98"/>
      <c r="J141" s="98"/>
    </row>
    <row r="142" spans="1:10" ht="12.75">
      <c r="A142" s="98"/>
      <c r="B142" s="98"/>
      <c r="C142" s="98"/>
      <c r="D142" s="136"/>
      <c r="E142" s="28"/>
      <c r="F142" s="98"/>
      <c r="G142" s="98"/>
      <c r="H142" s="98"/>
      <c r="I142" s="98"/>
      <c r="J142" s="98"/>
    </row>
    <row r="143" spans="1:10" ht="12.75">
      <c r="A143" s="98"/>
      <c r="B143" s="98"/>
      <c r="C143" s="98"/>
      <c r="D143" s="136"/>
      <c r="E143" s="28"/>
      <c r="F143" s="98"/>
      <c r="G143" s="98"/>
      <c r="H143" s="98"/>
      <c r="I143" s="98"/>
      <c r="J143" s="98"/>
    </row>
    <row r="144" spans="1:10" ht="12.75">
      <c r="A144" s="98"/>
      <c r="B144" s="98"/>
      <c r="C144" s="98"/>
      <c r="D144" s="136"/>
      <c r="E144" s="28"/>
      <c r="F144" s="98"/>
      <c r="G144" s="98"/>
      <c r="H144" s="98"/>
      <c r="I144" s="98"/>
      <c r="J144" s="98"/>
    </row>
    <row r="145" spans="1:10" ht="12.75">
      <c r="A145" s="98"/>
      <c r="B145" s="98"/>
      <c r="C145" s="98"/>
      <c r="D145" s="136"/>
      <c r="E145" s="28"/>
      <c r="F145" s="98"/>
      <c r="G145" s="98"/>
      <c r="H145" s="98"/>
      <c r="I145" s="98"/>
      <c r="J145" s="98"/>
    </row>
    <row r="146" spans="1:10" ht="12.75">
      <c r="A146" s="98"/>
      <c r="B146" s="98"/>
      <c r="C146" s="98"/>
      <c r="D146" s="136"/>
      <c r="E146" s="28"/>
      <c r="F146" s="98"/>
      <c r="G146" s="98"/>
      <c r="H146" s="98"/>
      <c r="I146" s="98"/>
      <c r="J146" s="98"/>
    </row>
    <row r="147" spans="1:10" ht="12.75">
      <c r="A147" s="98"/>
      <c r="B147" s="98"/>
      <c r="C147" s="98"/>
      <c r="D147" s="136"/>
      <c r="E147" s="28"/>
      <c r="F147" s="98"/>
      <c r="G147" s="98"/>
      <c r="H147" s="98"/>
      <c r="I147" s="98"/>
      <c r="J147" s="98"/>
    </row>
    <row r="148" spans="1:10" ht="12.75">
      <c r="A148" s="98"/>
      <c r="B148" s="98"/>
      <c r="C148" s="98"/>
      <c r="D148" s="136"/>
      <c r="E148" s="28"/>
      <c r="F148" s="98"/>
      <c r="G148" s="98"/>
      <c r="H148" s="98"/>
      <c r="I148" s="98"/>
      <c r="J148" s="98"/>
    </row>
    <row r="149" spans="1:10" ht="12.75">
      <c r="A149" s="98"/>
      <c r="B149" s="98"/>
      <c r="C149" s="98"/>
      <c r="D149" s="136"/>
      <c r="E149" s="28"/>
      <c r="F149" s="98"/>
      <c r="G149" s="98"/>
      <c r="H149" s="98"/>
      <c r="I149" s="98"/>
      <c r="J149" s="98"/>
    </row>
    <row r="150" spans="1:10" ht="12.75">
      <c r="A150" s="98"/>
      <c r="B150" s="98"/>
      <c r="C150" s="98"/>
      <c r="D150" s="136"/>
      <c r="E150" s="28"/>
      <c r="F150" s="98"/>
      <c r="G150" s="98"/>
      <c r="H150" s="98"/>
      <c r="I150" s="98"/>
      <c r="J150" s="98"/>
    </row>
    <row r="151" spans="1:10" ht="12.75">
      <c r="A151" s="98"/>
      <c r="B151" s="98"/>
      <c r="C151" s="98"/>
      <c r="D151" s="136"/>
      <c r="E151" s="28"/>
      <c r="F151" s="98"/>
      <c r="G151" s="98"/>
      <c r="H151" s="98"/>
      <c r="I151" s="98"/>
      <c r="J151" s="98"/>
    </row>
    <row r="152" spans="1:10" ht="12.75">
      <c r="A152" s="98"/>
      <c r="B152" s="98"/>
      <c r="C152" s="98"/>
      <c r="D152" s="136"/>
      <c r="E152" s="28"/>
      <c r="F152" s="98"/>
      <c r="G152" s="98"/>
      <c r="H152" s="98"/>
      <c r="I152" s="98"/>
      <c r="J152" s="98"/>
    </row>
    <row r="153" spans="1:10" ht="12.75">
      <c r="A153" s="98"/>
      <c r="B153" s="98"/>
      <c r="C153" s="98"/>
      <c r="D153" s="136"/>
      <c r="E153" s="28"/>
      <c r="F153" s="98"/>
      <c r="G153" s="98"/>
      <c r="H153" s="98"/>
      <c r="I153" s="98"/>
      <c r="J153" s="98"/>
    </row>
    <row r="154" spans="1:10" ht="12.75">
      <c r="A154" s="98"/>
      <c r="B154" s="98"/>
      <c r="C154" s="98"/>
      <c r="D154" s="136"/>
      <c r="E154" s="28"/>
      <c r="F154" s="98"/>
      <c r="G154" s="98"/>
      <c r="H154" s="98"/>
      <c r="I154" s="98"/>
      <c r="J154" s="98"/>
    </row>
    <row r="155" spans="1:10" ht="12.75">
      <c r="A155" s="98"/>
      <c r="B155" s="98"/>
      <c r="C155" s="98"/>
      <c r="D155" s="136"/>
      <c r="E155" s="28"/>
      <c r="F155" s="98"/>
      <c r="G155" s="98"/>
      <c r="H155" s="98"/>
      <c r="I155" s="98"/>
      <c r="J155" s="98"/>
    </row>
    <row r="156" spans="1:10" ht="12.75">
      <c r="A156" s="98"/>
      <c r="B156" s="98"/>
      <c r="C156" s="98"/>
      <c r="D156" s="136"/>
      <c r="E156" s="28"/>
      <c r="F156" s="98"/>
      <c r="G156" s="98"/>
      <c r="H156" s="98"/>
      <c r="I156" s="98"/>
      <c r="J156" s="98"/>
    </row>
    <row r="157" spans="1:10" ht="12.75">
      <c r="A157" s="98"/>
      <c r="B157" s="98"/>
      <c r="C157" s="98"/>
      <c r="D157" s="136"/>
      <c r="E157" s="28"/>
      <c r="F157" s="98"/>
      <c r="G157" s="98"/>
      <c r="H157" s="98"/>
      <c r="I157" s="98"/>
      <c r="J157" s="98"/>
    </row>
    <row r="158" spans="1:10" ht="12.75">
      <c r="A158" s="98"/>
      <c r="B158" s="98"/>
      <c r="C158" s="98"/>
      <c r="D158" s="136"/>
      <c r="E158" s="28"/>
      <c r="F158" s="98"/>
      <c r="G158" s="98"/>
      <c r="H158" s="98"/>
      <c r="I158" s="98"/>
      <c r="J158" s="98"/>
    </row>
    <row r="159" spans="1:10" ht="12.75">
      <c r="A159" s="98"/>
      <c r="B159" s="98"/>
      <c r="C159" s="98"/>
      <c r="D159" s="136"/>
      <c r="E159" s="28"/>
      <c r="F159" s="98"/>
      <c r="G159" s="98"/>
      <c r="H159" s="98"/>
      <c r="I159" s="98"/>
      <c r="J159" s="98"/>
    </row>
    <row r="160" spans="1:10" ht="12.75">
      <c r="A160" s="98"/>
      <c r="B160" s="98"/>
      <c r="C160" s="98"/>
      <c r="D160" s="136"/>
      <c r="E160" s="28"/>
      <c r="F160" s="98"/>
      <c r="G160" s="98"/>
      <c r="H160" s="98"/>
      <c r="I160" s="98"/>
      <c r="J160" s="98"/>
    </row>
    <row r="161" spans="1:10" ht="12.75">
      <c r="A161" s="98"/>
      <c r="B161" s="98"/>
      <c r="C161" s="98"/>
      <c r="D161" s="136"/>
      <c r="E161" s="28"/>
      <c r="F161" s="98"/>
      <c r="G161" s="98"/>
      <c r="H161" s="98"/>
      <c r="I161" s="98"/>
      <c r="J161" s="98"/>
    </row>
    <row r="162" spans="1:10" ht="12.75">
      <c r="A162" s="98"/>
      <c r="B162" s="98"/>
      <c r="C162" s="98"/>
      <c r="D162" s="136"/>
      <c r="E162" s="28"/>
      <c r="F162" s="98"/>
      <c r="G162" s="98"/>
      <c r="H162" s="98"/>
      <c r="I162" s="98"/>
      <c r="J162" s="98"/>
    </row>
    <row r="163" spans="1:10" ht="12.75">
      <c r="A163" s="98"/>
      <c r="B163" s="98"/>
      <c r="C163" s="98"/>
      <c r="D163" s="136"/>
      <c r="E163" s="28"/>
      <c r="F163" s="98"/>
      <c r="G163" s="98"/>
      <c r="H163" s="98"/>
      <c r="I163" s="98"/>
      <c r="J163" s="98"/>
    </row>
    <row r="164" spans="1:10" ht="12.75">
      <c r="A164" s="98"/>
      <c r="B164" s="98"/>
      <c r="C164" s="98"/>
      <c r="D164" s="136"/>
      <c r="E164" s="28"/>
      <c r="F164" s="98"/>
      <c r="G164" s="98"/>
      <c r="H164" s="98"/>
      <c r="I164" s="98"/>
      <c r="J164" s="98"/>
    </row>
    <row r="165" spans="1:10" ht="12.75">
      <c r="A165" s="98"/>
      <c r="B165" s="98"/>
      <c r="C165" s="98"/>
      <c r="D165" s="136"/>
      <c r="E165" s="28"/>
      <c r="F165" s="98"/>
      <c r="G165" s="98"/>
      <c r="H165" s="98"/>
      <c r="I165" s="98"/>
      <c r="J165" s="98"/>
    </row>
    <row r="166" spans="1:10" ht="12.75">
      <c r="A166" s="98"/>
      <c r="B166" s="98"/>
      <c r="C166" s="98"/>
      <c r="D166" s="136"/>
      <c r="E166" s="28"/>
      <c r="F166" s="98"/>
      <c r="G166" s="98"/>
      <c r="H166" s="98"/>
      <c r="I166" s="98"/>
      <c r="J166" s="98"/>
    </row>
    <row r="167" spans="1:10" ht="12.75">
      <c r="A167" s="98"/>
      <c r="B167" s="98"/>
      <c r="C167" s="98"/>
      <c r="D167" s="136"/>
      <c r="E167" s="28"/>
      <c r="F167" s="98"/>
      <c r="G167" s="98"/>
      <c r="H167" s="98"/>
      <c r="I167" s="98"/>
      <c r="J167" s="98"/>
    </row>
    <row r="168" spans="1:10" ht="12.75">
      <c r="A168" s="98"/>
      <c r="B168" s="98"/>
      <c r="C168" s="98"/>
      <c r="D168" s="136"/>
      <c r="E168" s="28"/>
      <c r="F168" s="98"/>
      <c r="G168" s="98"/>
      <c r="H168" s="98"/>
      <c r="I168" s="98"/>
      <c r="J168" s="98"/>
    </row>
    <row r="169" spans="1:10" ht="12.75">
      <c r="A169" s="98"/>
      <c r="B169" s="98"/>
      <c r="C169" s="98"/>
      <c r="D169" s="136"/>
      <c r="E169" s="28"/>
      <c r="F169" s="98"/>
      <c r="G169" s="98"/>
      <c r="H169" s="98"/>
      <c r="I169" s="98"/>
      <c r="J169" s="98"/>
    </row>
    <row r="170" spans="1:10" ht="12.75">
      <c r="A170" s="98"/>
      <c r="B170" s="98"/>
      <c r="C170" s="98"/>
      <c r="D170" s="136"/>
      <c r="E170" s="28"/>
      <c r="F170" s="98"/>
      <c r="G170" s="98"/>
      <c r="H170" s="98"/>
      <c r="I170" s="98"/>
      <c r="J170" s="98"/>
    </row>
    <row r="171" spans="1:10" ht="12.75">
      <c r="A171" s="98"/>
      <c r="B171" s="98"/>
      <c r="C171" s="98"/>
      <c r="D171" s="136"/>
      <c r="E171" s="28"/>
      <c r="F171" s="98"/>
      <c r="G171" s="98"/>
      <c r="H171" s="98"/>
      <c r="I171" s="98"/>
      <c r="J171" s="98"/>
    </row>
    <row r="172" spans="1:10" ht="12.75">
      <c r="A172" s="98"/>
      <c r="B172" s="98"/>
      <c r="C172" s="98"/>
      <c r="D172" s="136"/>
      <c r="E172" s="28"/>
      <c r="F172" s="98"/>
      <c r="G172" s="98"/>
      <c r="H172" s="98"/>
      <c r="I172" s="98"/>
      <c r="J172" s="98"/>
    </row>
    <row r="173" spans="1:10" ht="12.75">
      <c r="A173" s="98"/>
      <c r="B173" s="98"/>
      <c r="C173" s="98"/>
      <c r="D173" s="136"/>
      <c r="E173" s="28"/>
      <c r="F173" s="98"/>
      <c r="G173" s="98"/>
      <c r="H173" s="98"/>
      <c r="I173" s="98"/>
      <c r="J173" s="98"/>
    </row>
    <row r="174" spans="1:10" ht="12.75">
      <c r="A174" s="98"/>
      <c r="B174" s="98"/>
      <c r="C174" s="98"/>
      <c r="D174" s="136"/>
      <c r="E174" s="28"/>
      <c r="F174" s="98"/>
      <c r="G174" s="98"/>
      <c r="H174" s="98"/>
      <c r="I174" s="98"/>
      <c r="J174" s="98"/>
    </row>
    <row r="175" spans="1:10" ht="12.75">
      <c r="A175" s="98"/>
      <c r="B175" s="98"/>
      <c r="C175" s="98"/>
      <c r="D175" s="136"/>
      <c r="E175" s="28"/>
      <c r="F175" s="98"/>
      <c r="G175" s="98"/>
      <c r="H175" s="98"/>
      <c r="I175" s="98"/>
      <c r="J175" s="98"/>
    </row>
    <row r="176" spans="1:10" ht="12.75">
      <c r="A176" s="98"/>
      <c r="B176" s="98"/>
      <c r="C176" s="98"/>
      <c r="D176" s="136"/>
      <c r="E176" s="28"/>
      <c r="F176" s="98"/>
      <c r="G176" s="98"/>
      <c r="H176" s="98"/>
      <c r="I176" s="98"/>
      <c r="J176" s="98"/>
    </row>
    <row r="177" spans="1:10" ht="12.75">
      <c r="A177" s="98"/>
      <c r="B177" s="98"/>
      <c r="C177" s="98"/>
      <c r="D177" s="136"/>
      <c r="E177" s="28"/>
      <c r="F177" s="98"/>
      <c r="G177" s="98"/>
      <c r="H177" s="98"/>
      <c r="I177" s="98"/>
      <c r="J177" s="98"/>
    </row>
    <row r="178" spans="1:10" ht="12.75">
      <c r="A178" s="98"/>
      <c r="B178" s="98"/>
      <c r="C178" s="98"/>
      <c r="D178" s="136"/>
      <c r="E178" s="28"/>
      <c r="F178" s="98"/>
      <c r="G178" s="98"/>
      <c r="H178" s="98"/>
      <c r="I178" s="98"/>
      <c r="J178" s="98"/>
    </row>
    <row r="179" spans="1:10" ht="12.75">
      <c r="A179" s="98"/>
      <c r="B179" s="98"/>
      <c r="C179" s="98"/>
      <c r="D179" s="136"/>
      <c r="E179" s="28"/>
      <c r="F179" s="98"/>
      <c r="G179" s="98"/>
      <c r="H179" s="98"/>
      <c r="I179" s="98"/>
      <c r="J179" s="98"/>
    </row>
    <row r="180" spans="1:10" ht="12.75">
      <c r="A180" s="98"/>
      <c r="B180" s="98"/>
      <c r="C180" s="98"/>
      <c r="D180" s="136"/>
      <c r="E180" s="28"/>
      <c r="F180" s="98"/>
      <c r="G180" s="98"/>
      <c r="H180" s="98"/>
      <c r="I180" s="98"/>
      <c r="J180" s="98"/>
    </row>
    <row r="181" spans="1:10" ht="12.75">
      <c r="A181" s="98"/>
      <c r="B181" s="98"/>
      <c r="C181" s="98"/>
      <c r="D181" s="136"/>
      <c r="E181" s="28"/>
      <c r="F181" s="98"/>
      <c r="G181" s="98"/>
      <c r="H181" s="98"/>
      <c r="I181" s="98"/>
      <c r="J181" s="98"/>
    </row>
    <row r="182" spans="1:10" ht="12.75">
      <c r="A182" s="98"/>
      <c r="B182" s="98"/>
      <c r="C182" s="98"/>
      <c r="D182" s="136"/>
      <c r="E182" s="28"/>
      <c r="F182" s="98"/>
      <c r="G182" s="98"/>
      <c r="H182" s="98"/>
      <c r="I182" s="98"/>
      <c r="J182" s="98"/>
    </row>
    <row r="183" spans="1:10" ht="12.75">
      <c r="A183" s="98"/>
      <c r="B183" s="98"/>
      <c r="C183" s="98"/>
      <c r="D183" s="136"/>
      <c r="E183" s="28"/>
      <c r="F183" s="98"/>
      <c r="G183" s="98"/>
      <c r="H183" s="98"/>
      <c r="I183" s="98"/>
      <c r="J183" s="98"/>
    </row>
    <row r="184" spans="1:10" ht="12.75">
      <c r="A184" s="98"/>
      <c r="B184" s="98"/>
      <c r="C184" s="98"/>
      <c r="D184" s="136"/>
      <c r="E184" s="28"/>
      <c r="F184" s="98"/>
      <c r="G184" s="98"/>
      <c r="H184" s="98"/>
      <c r="I184" s="98"/>
      <c r="J184" s="98"/>
    </row>
    <row r="185" spans="1:10" ht="12.75">
      <c r="A185" s="98"/>
      <c r="B185" s="98"/>
      <c r="C185" s="98"/>
      <c r="D185" s="136"/>
      <c r="E185" s="28"/>
      <c r="F185" s="98"/>
      <c r="G185" s="98"/>
      <c r="H185" s="98"/>
      <c r="I185" s="98"/>
      <c r="J185" s="98"/>
    </row>
    <row r="186" spans="1:10" ht="12.75">
      <c r="A186" s="98"/>
      <c r="B186" s="98"/>
      <c r="C186" s="98"/>
      <c r="D186" s="136"/>
      <c r="E186" s="28"/>
      <c r="F186" s="98"/>
      <c r="G186" s="98"/>
      <c r="H186" s="98"/>
      <c r="I186" s="98"/>
      <c r="J186" s="98"/>
    </row>
    <row r="187" spans="1:10" ht="12.75">
      <c r="A187" s="98"/>
      <c r="B187" s="98"/>
      <c r="C187" s="98"/>
      <c r="D187" s="136"/>
      <c r="E187" s="28"/>
      <c r="F187" s="98"/>
      <c r="G187" s="98"/>
      <c r="H187" s="98"/>
      <c r="I187" s="98"/>
      <c r="J187" s="98"/>
    </row>
    <row r="188" spans="1:10" ht="12.75">
      <c r="A188" s="98"/>
      <c r="B188" s="98"/>
      <c r="C188" s="98"/>
      <c r="D188" s="136"/>
      <c r="E188" s="28"/>
      <c r="F188" s="98"/>
      <c r="G188" s="98"/>
      <c r="H188" s="98"/>
      <c r="I188" s="98"/>
      <c r="J188" s="98"/>
    </row>
    <row r="189" spans="1:10" ht="12.75">
      <c r="A189" s="98"/>
      <c r="B189" s="98"/>
      <c r="C189" s="98"/>
      <c r="D189" s="136"/>
      <c r="E189" s="28"/>
      <c r="F189" s="98"/>
      <c r="G189" s="98"/>
      <c r="H189" s="98"/>
      <c r="I189" s="98"/>
      <c r="J189" s="98"/>
    </row>
    <row r="190" spans="1:10" ht="12.75">
      <c r="A190" s="98"/>
      <c r="B190" s="98"/>
      <c r="C190" s="98"/>
      <c r="D190" s="136"/>
      <c r="E190" s="28"/>
      <c r="F190" s="98"/>
      <c r="G190" s="98"/>
      <c r="H190" s="98"/>
      <c r="I190" s="98"/>
      <c r="J190" s="98"/>
    </row>
    <row r="191" spans="1:10" ht="12.75">
      <c r="A191" s="98"/>
      <c r="B191" s="98"/>
      <c r="C191" s="98"/>
      <c r="D191" s="136"/>
      <c r="E191" s="28"/>
      <c r="F191" s="98"/>
      <c r="G191" s="98"/>
      <c r="H191" s="98"/>
      <c r="I191" s="98"/>
      <c r="J191" s="98"/>
    </row>
    <row r="192" spans="1:10" ht="12.75">
      <c r="A192" s="98"/>
      <c r="B192" s="98"/>
      <c r="C192" s="98"/>
      <c r="D192" s="136"/>
      <c r="E192" s="28"/>
      <c r="F192" s="98"/>
      <c r="G192" s="98"/>
      <c r="H192" s="98"/>
      <c r="I192" s="98"/>
      <c r="J192" s="98"/>
    </row>
    <row r="193" spans="1:10" ht="12.75">
      <c r="A193" s="98"/>
      <c r="B193" s="98"/>
      <c r="C193" s="98"/>
      <c r="D193" s="136"/>
      <c r="E193" s="28"/>
      <c r="F193" s="98"/>
      <c r="G193" s="98"/>
      <c r="H193" s="98"/>
      <c r="I193" s="98"/>
      <c r="J193" s="98"/>
    </row>
    <row r="194" spans="1:10" ht="12.75">
      <c r="A194" s="98"/>
      <c r="B194" s="98"/>
      <c r="C194" s="98"/>
      <c r="D194" s="136"/>
      <c r="E194" s="28"/>
      <c r="F194" s="98"/>
      <c r="G194" s="98"/>
      <c r="H194" s="98"/>
      <c r="I194" s="98"/>
      <c r="J194" s="98"/>
    </row>
    <row r="195" spans="1:10" ht="12.75">
      <c r="A195" s="98"/>
      <c r="B195" s="98"/>
      <c r="C195" s="98"/>
      <c r="D195" s="136"/>
      <c r="E195" s="28"/>
      <c r="F195" s="98"/>
      <c r="G195" s="98"/>
      <c r="H195" s="98"/>
      <c r="I195" s="98"/>
      <c r="J195" s="98"/>
    </row>
    <row r="196" spans="1:10" ht="12.75">
      <c r="A196" s="98"/>
      <c r="B196" s="98"/>
      <c r="C196" s="98"/>
      <c r="D196" s="136"/>
      <c r="E196" s="28"/>
      <c r="F196" s="98"/>
      <c r="G196" s="98"/>
      <c r="H196" s="98"/>
      <c r="I196" s="98"/>
      <c r="J196" s="98"/>
    </row>
    <row r="197" spans="1:10" ht="12.75">
      <c r="A197" s="98"/>
      <c r="B197" s="98"/>
      <c r="C197" s="98"/>
      <c r="D197" s="136"/>
      <c r="E197" s="28"/>
      <c r="F197" s="98"/>
      <c r="G197" s="98"/>
      <c r="H197" s="98"/>
      <c r="I197" s="98"/>
      <c r="J197" s="98"/>
    </row>
    <row r="198" spans="1:10" ht="12.75">
      <c r="A198" s="98"/>
      <c r="B198" s="98"/>
      <c r="C198" s="98"/>
      <c r="D198" s="136"/>
      <c r="E198" s="28"/>
      <c r="F198" s="98"/>
      <c r="G198" s="98"/>
      <c r="H198" s="98"/>
      <c r="I198" s="98"/>
      <c r="J198" s="98"/>
    </row>
    <row r="199" spans="1:10" ht="12.75">
      <c r="A199" s="98"/>
      <c r="B199" s="98"/>
      <c r="C199" s="98"/>
      <c r="D199" s="136"/>
      <c r="E199" s="28"/>
      <c r="F199" s="98"/>
      <c r="G199" s="98"/>
      <c r="H199" s="98"/>
      <c r="I199" s="98"/>
      <c r="J199" s="98"/>
    </row>
    <row r="200" spans="1:10" ht="12.75">
      <c r="A200" s="98"/>
      <c r="B200" s="98"/>
      <c r="C200" s="98"/>
      <c r="D200" s="136"/>
      <c r="E200" s="28"/>
      <c r="F200" s="98"/>
      <c r="G200" s="98"/>
      <c r="H200" s="98"/>
      <c r="I200" s="98"/>
      <c r="J200" s="98"/>
    </row>
    <row r="201" spans="1:10" ht="12.75">
      <c r="A201" s="98"/>
      <c r="B201" s="98"/>
      <c r="C201" s="98"/>
      <c r="D201" s="136"/>
      <c r="E201" s="28"/>
      <c r="F201" s="98"/>
      <c r="G201" s="98"/>
      <c r="H201" s="98"/>
      <c r="I201" s="98"/>
      <c r="J201" s="98"/>
    </row>
    <row r="202" spans="1:10" ht="12.75">
      <c r="A202" s="98"/>
      <c r="B202" s="98"/>
      <c r="C202" s="98"/>
      <c r="D202" s="136"/>
      <c r="E202" s="28"/>
      <c r="F202" s="98"/>
      <c r="G202" s="98"/>
      <c r="H202" s="98"/>
      <c r="I202" s="98"/>
      <c r="J202" s="98"/>
    </row>
    <row r="203" spans="1:10" ht="12.75">
      <c r="A203" s="98"/>
      <c r="B203" s="98"/>
      <c r="C203" s="98"/>
      <c r="D203" s="136"/>
      <c r="E203" s="28"/>
      <c r="F203" s="98"/>
      <c r="G203" s="98"/>
      <c r="H203" s="98"/>
      <c r="I203" s="98"/>
      <c r="J203" s="98"/>
    </row>
    <row r="204" spans="1:10" ht="12.75">
      <c r="A204" s="98"/>
      <c r="B204" s="98"/>
      <c r="C204" s="98"/>
      <c r="D204" s="136"/>
      <c r="E204" s="28"/>
      <c r="F204" s="98"/>
      <c r="G204" s="98"/>
      <c r="H204" s="98"/>
      <c r="I204" s="98"/>
      <c r="J204" s="98"/>
    </row>
    <row r="205" spans="1:10" ht="12.75">
      <c r="A205" s="98"/>
      <c r="B205" s="98"/>
      <c r="C205" s="98"/>
      <c r="D205" s="136"/>
      <c r="E205" s="28"/>
      <c r="F205" s="98"/>
      <c r="G205" s="98"/>
      <c r="H205" s="98"/>
      <c r="I205" s="98"/>
      <c r="J205" s="98"/>
    </row>
    <row r="206" spans="1:10" ht="12.75">
      <c r="A206" s="98"/>
      <c r="B206" s="98"/>
      <c r="C206" s="98"/>
      <c r="D206" s="136"/>
      <c r="E206" s="28"/>
      <c r="F206" s="98"/>
      <c r="G206" s="98"/>
      <c r="H206" s="98"/>
      <c r="I206" s="98"/>
      <c r="J206" s="98"/>
    </row>
    <row r="207" spans="1:10" ht="12.75">
      <c r="A207" s="98"/>
      <c r="B207" s="98"/>
      <c r="C207" s="98"/>
      <c r="D207" s="136"/>
      <c r="E207" s="28"/>
      <c r="F207" s="98"/>
      <c r="G207" s="98"/>
      <c r="H207" s="98"/>
      <c r="I207" s="98"/>
      <c r="J207" s="98"/>
    </row>
    <row r="208" spans="1:10" ht="12.75">
      <c r="A208" s="98"/>
      <c r="B208" s="98"/>
      <c r="C208" s="98"/>
      <c r="D208" s="136"/>
      <c r="E208" s="28"/>
      <c r="F208" s="98"/>
      <c r="G208" s="98"/>
      <c r="H208" s="98"/>
      <c r="I208" s="98"/>
      <c r="J208" s="98"/>
    </row>
    <row r="209" spans="1:10" ht="12.75">
      <c r="A209" s="98"/>
      <c r="B209" s="98"/>
      <c r="C209" s="98"/>
      <c r="D209" s="136"/>
      <c r="E209" s="28"/>
      <c r="F209" s="98"/>
      <c r="G209" s="98"/>
      <c r="H209" s="98"/>
      <c r="I209" s="98"/>
      <c r="J209" s="98"/>
    </row>
    <row r="210" spans="1:10" ht="12.75">
      <c r="A210" s="98"/>
      <c r="B210" s="98"/>
      <c r="C210" s="98"/>
      <c r="D210" s="136"/>
      <c r="E210" s="28"/>
      <c r="F210" s="98"/>
      <c r="G210" s="98"/>
      <c r="H210" s="98"/>
      <c r="I210" s="98"/>
      <c r="J210" s="98"/>
    </row>
    <row r="211" spans="1:10" ht="12.75">
      <c r="A211" s="98"/>
      <c r="B211" s="98"/>
      <c r="C211" s="98"/>
      <c r="D211" s="136"/>
      <c r="E211" s="28"/>
      <c r="F211" s="98"/>
      <c r="G211" s="98"/>
      <c r="H211" s="98"/>
      <c r="I211" s="98"/>
      <c r="J211" s="98"/>
    </row>
    <row r="212" spans="1:10" ht="12.75">
      <c r="A212" s="98"/>
      <c r="B212" s="98"/>
      <c r="C212" s="98"/>
      <c r="D212" s="136"/>
      <c r="E212" s="28"/>
      <c r="F212" s="98"/>
      <c r="G212" s="98"/>
      <c r="H212" s="98"/>
      <c r="I212" s="98"/>
      <c r="J212" s="98"/>
    </row>
    <row r="213" spans="1:10" ht="12.75">
      <c r="A213" s="98"/>
      <c r="B213" s="98"/>
      <c r="C213" s="98"/>
      <c r="D213" s="136"/>
      <c r="E213" s="28"/>
      <c r="F213" s="98"/>
      <c r="G213" s="98"/>
      <c r="H213" s="98"/>
      <c r="I213" s="98"/>
      <c r="J213" s="98"/>
    </row>
    <row r="214" spans="1:10" ht="12.75">
      <c r="A214" s="98"/>
      <c r="B214" s="98"/>
      <c r="C214" s="98"/>
      <c r="D214" s="136"/>
      <c r="E214" s="28"/>
      <c r="F214" s="98"/>
      <c r="G214" s="98"/>
      <c r="H214" s="98"/>
      <c r="I214" s="98"/>
      <c r="J214" s="98"/>
    </row>
    <row r="215" spans="1:10" ht="12.75">
      <c r="A215" s="98"/>
      <c r="B215" s="98"/>
      <c r="C215" s="98"/>
      <c r="D215" s="136"/>
      <c r="E215" s="28"/>
      <c r="F215" s="98"/>
      <c r="G215" s="98"/>
      <c r="H215" s="98"/>
      <c r="I215" s="98"/>
      <c r="J215" s="98"/>
    </row>
    <row r="216" spans="1:10" ht="12.75">
      <c r="A216" s="98"/>
      <c r="B216" s="98"/>
      <c r="C216" s="98"/>
      <c r="D216" s="136"/>
      <c r="E216" s="28"/>
      <c r="F216" s="98"/>
      <c r="G216" s="98"/>
      <c r="H216" s="98"/>
      <c r="I216" s="98"/>
      <c r="J216" s="98"/>
    </row>
    <row r="217" spans="1:10" ht="12.75">
      <c r="A217" s="98"/>
      <c r="B217" s="98"/>
      <c r="C217" s="98"/>
      <c r="D217" s="136"/>
      <c r="E217" s="28"/>
      <c r="F217" s="98"/>
      <c r="G217" s="98"/>
      <c r="H217" s="98"/>
      <c r="I217" s="98"/>
      <c r="J217" s="98"/>
    </row>
    <row r="218" spans="1:10" ht="12.75">
      <c r="A218" s="98"/>
      <c r="B218" s="98"/>
      <c r="C218" s="98"/>
      <c r="D218" s="136"/>
      <c r="E218" s="28"/>
      <c r="F218" s="98"/>
      <c r="G218" s="98"/>
      <c r="H218" s="98"/>
      <c r="I218" s="98"/>
      <c r="J218" s="98"/>
    </row>
    <row r="219" spans="1:10" ht="12.75">
      <c r="A219" s="98"/>
      <c r="B219" s="98"/>
      <c r="C219" s="98"/>
      <c r="D219" s="136"/>
      <c r="E219" s="28"/>
      <c r="F219" s="98"/>
      <c r="G219" s="98"/>
      <c r="H219" s="98"/>
      <c r="I219" s="98"/>
      <c r="J219" s="98"/>
    </row>
    <row r="220" spans="1:10" ht="12.75">
      <c r="A220" s="98"/>
      <c r="B220" s="98"/>
      <c r="C220" s="98"/>
      <c r="D220" s="136"/>
      <c r="E220" s="28"/>
      <c r="F220" s="98"/>
      <c r="G220" s="98"/>
      <c r="H220" s="98"/>
      <c r="I220" s="98"/>
      <c r="J220" s="98"/>
    </row>
    <row r="221" spans="1:10" ht="12.75">
      <c r="A221" s="98"/>
      <c r="B221" s="98"/>
      <c r="C221" s="98"/>
      <c r="D221" s="136"/>
      <c r="E221" s="28"/>
      <c r="F221" s="98"/>
      <c r="G221" s="98"/>
      <c r="H221" s="98"/>
      <c r="I221" s="98"/>
      <c r="J221" s="98"/>
    </row>
    <row r="222" spans="1:10" ht="12.75">
      <c r="A222" s="98"/>
      <c r="B222" s="98"/>
      <c r="C222" s="98"/>
      <c r="D222" s="136"/>
      <c r="E222" s="28"/>
      <c r="F222" s="98"/>
      <c r="G222" s="98"/>
      <c r="H222" s="98"/>
      <c r="I222" s="98"/>
      <c r="J222" s="98"/>
    </row>
    <row r="223" spans="1:10" ht="12.75">
      <c r="A223" s="98"/>
      <c r="B223" s="98"/>
      <c r="C223" s="98"/>
      <c r="D223" s="136"/>
      <c r="E223" s="28"/>
      <c r="F223" s="98"/>
      <c r="G223" s="98"/>
      <c r="H223" s="98"/>
      <c r="I223" s="98"/>
      <c r="J223" s="98"/>
    </row>
    <row r="224" spans="1:10" ht="12.75">
      <c r="A224" s="98"/>
      <c r="B224" s="98"/>
      <c r="C224" s="98"/>
      <c r="D224" s="136"/>
      <c r="E224" s="28"/>
      <c r="F224" s="98"/>
      <c r="G224" s="98"/>
      <c r="H224" s="98"/>
      <c r="I224" s="98"/>
      <c r="J224" s="98"/>
    </row>
    <row r="225" spans="1:10" ht="12.75">
      <c r="A225" s="98"/>
      <c r="B225" s="98"/>
      <c r="C225" s="98"/>
      <c r="D225" s="136"/>
      <c r="E225" s="28"/>
      <c r="F225" s="98"/>
      <c r="G225" s="98"/>
      <c r="H225" s="98"/>
      <c r="I225" s="98"/>
      <c r="J225" s="98"/>
    </row>
    <row r="226" spans="1:10" ht="12.75">
      <c r="A226" s="98"/>
      <c r="B226" s="98"/>
      <c r="C226" s="98"/>
      <c r="D226" s="136"/>
      <c r="E226" s="28"/>
      <c r="F226" s="98"/>
      <c r="G226" s="98"/>
      <c r="H226" s="98"/>
      <c r="I226" s="98"/>
      <c r="J226" s="98"/>
    </row>
    <row r="227" spans="1:10" ht="12.75">
      <c r="A227" s="98"/>
      <c r="B227" s="98"/>
      <c r="C227" s="98"/>
      <c r="D227" s="136"/>
      <c r="E227" s="28"/>
      <c r="F227" s="98"/>
      <c r="G227" s="98"/>
      <c r="H227" s="98"/>
      <c r="I227" s="98"/>
      <c r="J227" s="98"/>
    </row>
    <row r="228" spans="1:10" ht="12.75">
      <c r="A228" s="98"/>
      <c r="B228" s="98"/>
      <c r="C228" s="98"/>
      <c r="D228" s="136"/>
      <c r="E228" s="28"/>
      <c r="F228" s="98"/>
      <c r="G228" s="98"/>
      <c r="H228" s="98"/>
      <c r="I228" s="98"/>
      <c r="J228" s="98"/>
    </row>
    <row r="229" spans="1:10" ht="12.75">
      <c r="A229" s="98"/>
      <c r="B229" s="98"/>
      <c r="C229" s="98"/>
      <c r="D229" s="136"/>
      <c r="E229" s="28"/>
      <c r="F229" s="98"/>
      <c r="G229" s="98"/>
      <c r="H229" s="98"/>
      <c r="I229" s="98"/>
      <c r="J229" s="98"/>
    </row>
    <row r="230" spans="1:10" ht="12.75">
      <c r="A230" s="98"/>
      <c r="B230" s="98"/>
      <c r="C230" s="98"/>
      <c r="D230" s="136"/>
      <c r="E230" s="28"/>
      <c r="F230" s="98"/>
      <c r="G230" s="98"/>
      <c r="H230" s="98"/>
      <c r="I230" s="98"/>
      <c r="J230" s="98"/>
    </row>
    <row r="231" spans="1:10" ht="12.75">
      <c r="A231" s="98"/>
      <c r="B231" s="98"/>
      <c r="C231" s="98"/>
      <c r="D231" s="136"/>
      <c r="E231" s="28"/>
      <c r="F231" s="98"/>
      <c r="G231" s="98"/>
      <c r="H231" s="98"/>
      <c r="I231" s="98"/>
      <c r="J231" s="98"/>
    </row>
    <row r="232" spans="1:10" ht="12.75">
      <c r="A232" s="98"/>
      <c r="B232" s="98"/>
      <c r="C232" s="98"/>
      <c r="D232" s="136"/>
      <c r="E232" s="28"/>
      <c r="F232" s="98"/>
      <c r="G232" s="98"/>
      <c r="H232" s="98"/>
      <c r="I232" s="98"/>
      <c r="J232" s="98"/>
    </row>
    <row r="233" spans="1:10" ht="12.75">
      <c r="A233" s="98"/>
      <c r="B233" s="98"/>
      <c r="C233" s="98"/>
      <c r="D233" s="136"/>
      <c r="E233" s="28"/>
      <c r="F233" s="98"/>
      <c r="G233" s="98"/>
      <c r="H233" s="98"/>
      <c r="I233" s="98"/>
      <c r="J233" s="98"/>
    </row>
    <row r="234" spans="1:10" ht="12.75">
      <c r="A234" s="98"/>
      <c r="B234" s="98"/>
      <c r="C234" s="98"/>
      <c r="D234" s="136"/>
      <c r="E234" s="28"/>
      <c r="F234" s="98"/>
      <c r="G234" s="98"/>
      <c r="H234" s="98"/>
      <c r="I234" s="98"/>
      <c r="J234" s="98"/>
    </row>
    <row r="235" spans="1:10" ht="12.75">
      <c r="A235" s="98"/>
      <c r="B235" s="98"/>
      <c r="C235" s="98"/>
      <c r="D235" s="136"/>
      <c r="E235" s="28"/>
      <c r="F235" s="98"/>
      <c r="G235" s="98"/>
      <c r="H235" s="98"/>
      <c r="I235" s="98"/>
      <c r="J235" s="98"/>
    </row>
    <row r="236" spans="1:10" ht="12.75">
      <c r="A236" s="98"/>
      <c r="B236" s="98"/>
      <c r="C236" s="98"/>
      <c r="D236" s="136"/>
      <c r="E236" s="28"/>
      <c r="F236" s="98"/>
      <c r="G236" s="98"/>
      <c r="H236" s="98"/>
      <c r="I236" s="98"/>
      <c r="J236" s="98"/>
    </row>
    <row r="237" spans="1:10" ht="12.75">
      <c r="A237" s="98"/>
      <c r="B237" s="98"/>
      <c r="C237" s="98"/>
      <c r="D237" s="136"/>
      <c r="E237" s="28"/>
      <c r="F237" s="98"/>
      <c r="G237" s="98"/>
      <c r="H237" s="98"/>
      <c r="I237" s="98"/>
      <c r="J237" s="98"/>
    </row>
    <row r="238" spans="1:10" ht="12.75">
      <c r="A238" s="98"/>
      <c r="B238" s="98"/>
      <c r="C238" s="98"/>
      <c r="D238" s="136"/>
      <c r="E238" s="28"/>
      <c r="F238" s="98"/>
      <c r="G238" s="98"/>
      <c r="H238" s="98"/>
      <c r="I238" s="98"/>
      <c r="J238" s="98"/>
    </row>
    <row r="239" spans="1:10" ht="12.75">
      <c r="A239" s="98"/>
      <c r="B239" s="98"/>
      <c r="C239" s="98"/>
      <c r="D239" s="136"/>
      <c r="E239" s="28"/>
      <c r="F239" s="98"/>
      <c r="G239" s="98"/>
      <c r="H239" s="98"/>
      <c r="I239" s="98"/>
      <c r="J239" s="98"/>
    </row>
    <row r="240" spans="1:10" ht="12.75">
      <c r="A240" s="98"/>
      <c r="B240" s="98"/>
      <c r="C240" s="98"/>
      <c r="D240" s="136"/>
      <c r="E240" s="28"/>
      <c r="F240" s="98"/>
      <c r="G240" s="98"/>
      <c r="H240" s="98"/>
      <c r="I240" s="98"/>
      <c r="J240" s="98"/>
    </row>
    <row r="241" spans="1:10" ht="12.75">
      <c r="A241" s="98"/>
      <c r="B241" s="98"/>
      <c r="C241" s="98"/>
      <c r="D241" s="136"/>
      <c r="E241" s="28"/>
      <c r="F241" s="98"/>
      <c r="G241" s="98"/>
      <c r="H241" s="98"/>
      <c r="I241" s="98"/>
      <c r="J241" s="98"/>
    </row>
    <row r="242" spans="1:10" ht="12.75">
      <c r="A242" s="98"/>
      <c r="B242" s="98"/>
      <c r="C242" s="98"/>
      <c r="D242" s="136"/>
      <c r="E242" s="28"/>
      <c r="F242" s="98"/>
      <c r="G242" s="98"/>
      <c r="H242" s="98"/>
      <c r="I242" s="98"/>
      <c r="J242" s="98"/>
    </row>
    <row r="243" spans="1:10" ht="12.75">
      <c r="A243" s="98"/>
      <c r="B243" s="98"/>
      <c r="C243" s="98"/>
      <c r="D243" s="136"/>
      <c r="E243" s="28"/>
      <c r="F243" s="98"/>
      <c r="G243" s="98"/>
      <c r="H243" s="98"/>
      <c r="I243" s="98"/>
      <c r="J243" s="98"/>
    </row>
    <row r="244" spans="1:10" ht="12.75">
      <c r="A244" s="98"/>
      <c r="B244" s="98"/>
      <c r="C244" s="98"/>
      <c r="D244" s="136"/>
      <c r="E244" s="28"/>
      <c r="F244" s="98"/>
      <c r="G244" s="98"/>
      <c r="H244" s="98"/>
      <c r="I244" s="98"/>
      <c r="J244" s="98"/>
    </row>
    <row r="245" spans="1:10" ht="12.75">
      <c r="A245" s="98"/>
      <c r="B245" s="98"/>
      <c r="C245" s="98"/>
      <c r="D245" s="136"/>
      <c r="E245" s="28"/>
      <c r="F245" s="98"/>
      <c r="G245" s="98"/>
      <c r="H245" s="98"/>
      <c r="I245" s="98"/>
      <c r="J245" s="98"/>
    </row>
    <row r="246" spans="1:10" ht="12.75">
      <c r="A246" s="98"/>
      <c r="B246" s="98"/>
      <c r="C246" s="98"/>
      <c r="D246" s="136"/>
      <c r="E246" s="28"/>
      <c r="F246" s="98"/>
      <c r="G246" s="98"/>
      <c r="H246" s="98"/>
      <c r="I246" s="98"/>
      <c r="J246" s="98"/>
    </row>
    <row r="247" spans="1:10" ht="12.75">
      <c r="A247" s="98"/>
      <c r="B247" s="98"/>
      <c r="C247" s="98"/>
      <c r="D247" s="136"/>
      <c r="E247" s="28"/>
      <c r="F247" s="98"/>
      <c r="G247" s="98"/>
      <c r="H247" s="98"/>
      <c r="I247" s="98"/>
      <c r="J247" s="98"/>
    </row>
    <row r="248" spans="1:10" ht="12.75">
      <c r="A248" s="98"/>
      <c r="B248" s="98"/>
      <c r="C248" s="98"/>
      <c r="D248" s="136"/>
      <c r="E248" s="28"/>
      <c r="F248" s="98"/>
      <c r="G248" s="98"/>
      <c r="H248" s="98"/>
      <c r="I248" s="98"/>
      <c r="J248" s="98"/>
    </row>
    <row r="249" spans="1:10" ht="12.75">
      <c r="A249" s="98"/>
      <c r="B249" s="98"/>
      <c r="C249" s="98"/>
      <c r="D249" s="136"/>
      <c r="E249" s="28"/>
      <c r="F249" s="98"/>
      <c r="G249" s="98"/>
      <c r="H249" s="98"/>
      <c r="I249" s="98"/>
      <c r="J249" s="98"/>
    </row>
    <row r="250" spans="1:10" ht="12.75">
      <c r="A250" s="98"/>
      <c r="B250" s="98"/>
      <c r="C250" s="98"/>
      <c r="D250" s="136"/>
      <c r="E250" s="28"/>
      <c r="F250" s="98"/>
      <c r="G250" s="98"/>
      <c r="H250" s="98"/>
      <c r="I250" s="98"/>
      <c r="J250" s="98"/>
    </row>
    <row r="251" spans="1:10" ht="12.75">
      <c r="A251" s="98"/>
      <c r="B251" s="98"/>
      <c r="C251" s="98"/>
      <c r="D251" s="136"/>
      <c r="E251" s="28"/>
      <c r="F251" s="98"/>
      <c r="G251" s="98"/>
      <c r="H251" s="98"/>
      <c r="I251" s="98"/>
      <c r="J251" s="98"/>
    </row>
    <row r="252" spans="1:10" ht="12.75">
      <c r="A252" s="98"/>
      <c r="B252" s="98"/>
      <c r="C252" s="98"/>
      <c r="D252" s="136"/>
      <c r="E252" s="28"/>
      <c r="F252" s="98"/>
      <c r="G252" s="98"/>
      <c r="H252" s="98"/>
      <c r="I252" s="98"/>
      <c r="J252" s="98"/>
    </row>
    <row r="253" spans="1:10" ht="12.75">
      <c r="A253" s="98"/>
      <c r="B253" s="98"/>
      <c r="C253" s="98"/>
      <c r="D253" s="136"/>
      <c r="E253" s="28"/>
      <c r="F253" s="98"/>
      <c r="G253" s="98"/>
      <c r="H253" s="98"/>
      <c r="I253" s="98"/>
      <c r="J253" s="98"/>
    </row>
    <row r="254" spans="1:10" ht="12.75">
      <c r="A254" s="98"/>
      <c r="B254" s="98"/>
      <c r="C254" s="98"/>
      <c r="D254" s="136"/>
      <c r="E254" s="28"/>
      <c r="F254" s="98"/>
      <c r="G254" s="98"/>
      <c r="H254" s="98"/>
      <c r="I254" s="98"/>
      <c r="J254" s="98"/>
    </row>
    <row r="255" spans="1:10" ht="12.75">
      <c r="A255" s="98"/>
      <c r="B255" s="98"/>
      <c r="C255" s="98"/>
      <c r="D255" s="136"/>
      <c r="E255" s="28"/>
      <c r="F255" s="98"/>
      <c r="G255" s="98"/>
      <c r="H255" s="98"/>
      <c r="I255" s="98"/>
      <c r="J255" s="98"/>
    </row>
    <row r="256" spans="1:10" ht="12.75">
      <c r="A256" s="98"/>
      <c r="B256" s="98"/>
      <c r="C256" s="98"/>
      <c r="D256" s="136"/>
      <c r="E256" s="28"/>
      <c r="F256" s="98"/>
      <c r="G256" s="98"/>
      <c r="H256" s="98"/>
      <c r="I256" s="98"/>
      <c r="J256" s="98"/>
    </row>
    <row r="257" spans="1:10" ht="12.75">
      <c r="A257" s="98"/>
      <c r="B257" s="98"/>
      <c r="C257" s="98"/>
      <c r="D257" s="136"/>
      <c r="E257" s="28"/>
      <c r="F257" s="98"/>
      <c r="G257" s="98"/>
      <c r="H257" s="98"/>
      <c r="I257" s="98"/>
      <c r="J257" s="98"/>
    </row>
    <row r="258" spans="1:10" ht="12.75">
      <c r="A258" s="98"/>
      <c r="B258" s="98"/>
      <c r="C258" s="98"/>
      <c r="D258" s="136"/>
      <c r="E258" s="28"/>
      <c r="F258" s="98"/>
      <c r="G258" s="98"/>
      <c r="H258" s="98"/>
      <c r="I258" s="98"/>
      <c r="J258" s="98"/>
    </row>
    <row r="259" spans="1:10" ht="12.75">
      <c r="A259" s="98"/>
      <c r="B259" s="98"/>
      <c r="C259" s="98"/>
      <c r="D259" s="136"/>
      <c r="E259" s="28"/>
      <c r="F259" s="98"/>
      <c r="G259" s="98"/>
      <c r="H259" s="98"/>
      <c r="I259" s="98"/>
      <c r="J259" s="98"/>
    </row>
    <row r="260" spans="1:10" ht="12.75">
      <c r="A260" s="98"/>
      <c r="B260" s="98"/>
      <c r="C260" s="98"/>
      <c r="D260" s="136"/>
      <c r="E260" s="28"/>
      <c r="F260" s="98"/>
      <c r="G260" s="98"/>
      <c r="H260" s="98"/>
      <c r="I260" s="98"/>
      <c r="J260" s="98"/>
    </row>
    <row r="261" spans="1:10" ht="12.75">
      <c r="A261" s="98"/>
      <c r="B261" s="98"/>
      <c r="C261" s="98"/>
      <c r="D261" s="136"/>
      <c r="E261" s="28"/>
      <c r="F261" s="98"/>
      <c r="G261" s="98"/>
      <c r="H261" s="98"/>
      <c r="I261" s="98"/>
      <c r="J261" s="98"/>
    </row>
    <row r="262" spans="1:10" ht="12.75">
      <c r="A262" s="98"/>
      <c r="B262" s="98"/>
      <c r="C262" s="98"/>
      <c r="D262" s="136"/>
      <c r="E262" s="28"/>
      <c r="F262" s="98"/>
      <c r="G262" s="98"/>
      <c r="H262" s="98"/>
      <c r="I262" s="98"/>
      <c r="J262" s="98"/>
    </row>
    <row r="263" spans="1:10" ht="12.75">
      <c r="A263" s="98"/>
      <c r="B263" s="98"/>
      <c r="C263" s="98"/>
      <c r="D263" s="136"/>
      <c r="E263" s="28"/>
      <c r="F263" s="98"/>
      <c r="G263" s="98"/>
      <c r="H263" s="98"/>
      <c r="I263" s="98"/>
      <c r="J263" s="98"/>
    </row>
    <row r="264" spans="1:10" ht="12.75">
      <c r="A264" s="98"/>
      <c r="B264" s="98"/>
      <c r="C264" s="98"/>
      <c r="D264" s="136"/>
      <c r="E264" s="28"/>
      <c r="F264" s="98"/>
      <c r="G264" s="98"/>
      <c r="H264" s="98"/>
      <c r="I264" s="98"/>
      <c r="J264" s="98"/>
    </row>
    <row r="265" spans="1:10" ht="12.75">
      <c r="A265" s="98"/>
      <c r="B265" s="98"/>
      <c r="C265" s="98"/>
      <c r="D265" s="136"/>
      <c r="E265" s="28"/>
      <c r="F265" s="98"/>
      <c r="G265" s="98"/>
      <c r="H265" s="98"/>
      <c r="I265" s="98"/>
      <c r="J265" s="98"/>
    </row>
    <row r="266" spans="1:10" ht="12.75">
      <c r="A266" s="98"/>
      <c r="B266" s="98"/>
      <c r="C266" s="98"/>
      <c r="D266" s="136"/>
      <c r="E266" s="28"/>
      <c r="F266" s="98"/>
      <c r="G266" s="98"/>
      <c r="H266" s="98"/>
      <c r="I266" s="98"/>
      <c r="J266" s="98"/>
    </row>
    <row r="267" spans="1:10" ht="12.75">
      <c r="A267" s="98"/>
      <c r="B267" s="98"/>
      <c r="C267" s="98"/>
      <c r="D267" s="136"/>
      <c r="E267" s="28"/>
      <c r="F267" s="98"/>
      <c r="G267" s="98"/>
      <c r="H267" s="98"/>
      <c r="I267" s="98"/>
      <c r="J267" s="98"/>
    </row>
    <row r="268" spans="1:10" ht="12.75">
      <c r="A268" s="98"/>
      <c r="B268" s="98"/>
      <c r="C268" s="98"/>
      <c r="D268" s="136"/>
      <c r="E268" s="28"/>
      <c r="F268" s="98"/>
      <c r="G268" s="98"/>
      <c r="H268" s="98"/>
      <c r="I268" s="98"/>
      <c r="J268" s="98"/>
    </row>
    <row r="269" spans="1:10" ht="12.75">
      <c r="A269" s="98"/>
      <c r="B269" s="98"/>
      <c r="C269" s="98"/>
      <c r="D269" s="136"/>
      <c r="E269" s="28"/>
      <c r="F269" s="98"/>
      <c r="G269" s="98"/>
      <c r="H269" s="98"/>
      <c r="I269" s="98"/>
      <c r="J269" s="98"/>
    </row>
    <row r="270" spans="1:10" ht="12.75">
      <c r="A270" s="98"/>
      <c r="B270" s="98"/>
      <c r="C270" s="98"/>
      <c r="D270" s="136"/>
      <c r="E270" s="28"/>
      <c r="F270" s="98"/>
      <c r="G270" s="98"/>
      <c r="H270" s="98"/>
      <c r="I270" s="98"/>
      <c r="J270" s="98"/>
    </row>
    <row r="271" spans="1:10" ht="12.75">
      <c r="A271" s="98"/>
      <c r="B271" s="98"/>
      <c r="C271" s="98"/>
      <c r="D271" s="136"/>
      <c r="E271" s="28"/>
      <c r="F271" s="98"/>
      <c r="G271" s="98"/>
      <c r="H271" s="98"/>
      <c r="I271" s="98"/>
      <c r="J271" s="98"/>
    </row>
    <row r="272" spans="1:10" ht="12.75">
      <c r="A272" s="98"/>
      <c r="B272" s="98"/>
      <c r="C272" s="98"/>
      <c r="D272" s="136"/>
      <c r="E272" s="28"/>
      <c r="F272" s="98"/>
      <c r="G272" s="98"/>
      <c r="H272" s="98"/>
      <c r="I272" s="98"/>
      <c r="J272" s="98"/>
    </row>
    <row r="273" spans="1:10" ht="12.75">
      <c r="A273" s="98"/>
      <c r="B273" s="98"/>
      <c r="C273" s="98"/>
      <c r="D273" s="136"/>
      <c r="E273" s="28"/>
      <c r="F273" s="98"/>
      <c r="G273" s="98"/>
      <c r="H273" s="98"/>
      <c r="I273" s="98"/>
      <c r="J273" s="98"/>
    </row>
    <row r="274" spans="1:10" ht="12.75">
      <c r="A274" s="98"/>
      <c r="B274" s="98"/>
      <c r="C274" s="98"/>
      <c r="D274" s="136"/>
      <c r="E274" s="28"/>
      <c r="F274" s="98"/>
      <c r="G274" s="98"/>
      <c r="H274" s="98"/>
      <c r="I274" s="98"/>
      <c r="J274" s="98"/>
    </row>
    <row r="275" spans="1:10" ht="12.75">
      <c r="A275" s="98"/>
      <c r="B275" s="98"/>
      <c r="C275" s="98"/>
      <c r="D275" s="136"/>
      <c r="E275" s="28"/>
      <c r="F275" s="98"/>
      <c r="G275" s="98"/>
      <c r="H275" s="98"/>
      <c r="I275" s="98"/>
      <c r="J275" s="98"/>
    </row>
    <row r="276" spans="1:10" ht="12.75">
      <c r="A276" s="98"/>
      <c r="B276" s="98"/>
      <c r="C276" s="98"/>
      <c r="D276" s="136"/>
      <c r="E276" s="28"/>
      <c r="F276" s="98"/>
      <c r="G276" s="98"/>
      <c r="H276" s="98"/>
      <c r="I276" s="98"/>
      <c r="J276" s="98"/>
    </row>
    <row r="277" spans="1:10" ht="12.75">
      <c r="A277" s="98"/>
      <c r="B277" s="98"/>
      <c r="C277" s="98"/>
      <c r="D277" s="136"/>
      <c r="E277" s="28"/>
      <c r="F277" s="98"/>
      <c r="G277" s="98"/>
      <c r="H277" s="98"/>
      <c r="I277" s="98"/>
      <c r="J277" s="98"/>
    </row>
    <row r="278" spans="1:10" ht="12.75">
      <c r="A278" s="98"/>
      <c r="B278" s="98"/>
      <c r="C278" s="98"/>
      <c r="D278" s="136"/>
      <c r="E278" s="28"/>
      <c r="F278" s="98"/>
      <c r="G278" s="98"/>
      <c r="H278" s="98"/>
      <c r="I278" s="98"/>
      <c r="J278" s="98"/>
    </row>
    <row r="279" spans="1:10" ht="12.75">
      <c r="A279" s="98"/>
      <c r="B279" s="98"/>
      <c r="C279" s="98"/>
      <c r="D279" s="136"/>
      <c r="E279" s="28"/>
      <c r="F279" s="98"/>
      <c r="G279" s="98"/>
      <c r="H279" s="98"/>
      <c r="I279" s="98"/>
      <c r="J279" s="98"/>
    </row>
    <row r="280" spans="1:10" ht="12.75">
      <c r="A280" s="98"/>
      <c r="B280" s="98"/>
      <c r="C280" s="98"/>
      <c r="D280" s="136"/>
      <c r="E280" s="28"/>
      <c r="F280" s="98"/>
      <c r="G280" s="98"/>
      <c r="H280" s="98"/>
      <c r="I280" s="98"/>
      <c r="J280" s="98"/>
    </row>
    <row r="281" spans="1:10" ht="12.75">
      <c r="A281" s="98"/>
      <c r="B281" s="98"/>
      <c r="C281" s="98"/>
      <c r="D281" s="136"/>
      <c r="E281" s="28"/>
      <c r="F281" s="98"/>
      <c r="G281" s="98"/>
      <c r="H281" s="98"/>
      <c r="I281" s="98"/>
      <c r="J281" s="98"/>
    </row>
    <row r="282" spans="1:10" ht="12.75">
      <c r="A282" s="98"/>
      <c r="B282" s="98"/>
      <c r="C282" s="98"/>
      <c r="D282" s="136"/>
      <c r="E282" s="28"/>
      <c r="F282" s="98"/>
      <c r="G282" s="98"/>
      <c r="H282" s="98"/>
      <c r="I282" s="98"/>
      <c r="J282" s="98"/>
    </row>
    <row r="283" spans="1:10" ht="12.75">
      <c r="A283" s="98"/>
      <c r="B283" s="98"/>
      <c r="C283" s="98"/>
      <c r="D283" s="136"/>
      <c r="E283" s="28"/>
      <c r="F283" s="98"/>
      <c r="G283" s="98"/>
      <c r="H283" s="98"/>
      <c r="I283" s="98"/>
      <c r="J283" s="98"/>
    </row>
    <row r="284" spans="1:10" ht="12.75">
      <c r="A284" s="98"/>
      <c r="B284" s="98"/>
      <c r="C284" s="98"/>
      <c r="D284" s="136"/>
      <c r="E284" s="28"/>
      <c r="F284" s="98"/>
      <c r="G284" s="98"/>
      <c r="H284" s="98"/>
      <c r="I284" s="98"/>
      <c r="J284" s="98"/>
    </row>
    <row r="285" spans="1:10" ht="12.75">
      <c r="A285" s="98"/>
      <c r="B285" s="98"/>
      <c r="C285" s="98"/>
      <c r="D285" s="136"/>
      <c r="E285" s="28"/>
      <c r="F285" s="98"/>
      <c r="G285" s="98"/>
      <c r="H285" s="98"/>
      <c r="I285" s="98"/>
      <c r="J285" s="98"/>
    </row>
    <row r="286" spans="1:10" ht="12.75">
      <c r="A286" s="98"/>
      <c r="B286" s="98"/>
      <c r="C286" s="98"/>
      <c r="D286" s="136"/>
      <c r="E286" s="28"/>
      <c r="F286" s="98"/>
      <c r="G286" s="98"/>
      <c r="H286" s="98"/>
      <c r="I286" s="98"/>
      <c r="J286" s="98"/>
    </row>
    <row r="287" spans="1:10" ht="12.75">
      <c r="A287" s="98"/>
      <c r="B287" s="98"/>
      <c r="C287" s="98"/>
      <c r="D287" s="136"/>
      <c r="E287" s="28"/>
      <c r="F287" s="98"/>
      <c r="G287" s="98"/>
      <c r="H287" s="98"/>
      <c r="I287" s="98"/>
      <c r="J287" s="98"/>
    </row>
    <row r="288" spans="1:10" ht="12.75">
      <c r="A288" s="98"/>
      <c r="B288" s="98"/>
      <c r="C288" s="98"/>
      <c r="D288" s="136"/>
      <c r="E288" s="28"/>
      <c r="F288" s="98"/>
      <c r="G288" s="98"/>
      <c r="H288" s="98"/>
      <c r="I288" s="98"/>
      <c r="J288" s="98"/>
    </row>
    <row r="289" spans="1:10" ht="12.75">
      <c r="A289" s="98"/>
      <c r="B289" s="98"/>
      <c r="C289" s="98"/>
      <c r="D289" s="136"/>
      <c r="E289" s="28"/>
      <c r="F289" s="98"/>
      <c r="G289" s="98"/>
      <c r="H289" s="98"/>
      <c r="I289" s="98"/>
      <c r="J289" s="98"/>
    </row>
    <row r="290" spans="1:10" ht="12.75">
      <c r="A290" s="98"/>
      <c r="B290" s="98"/>
      <c r="C290" s="98"/>
      <c r="D290" s="136"/>
      <c r="E290" s="28"/>
      <c r="F290" s="98"/>
      <c r="G290" s="98"/>
      <c r="H290" s="98"/>
      <c r="I290" s="98"/>
      <c r="J290" s="98"/>
    </row>
    <row r="291" spans="1:10" ht="12.75">
      <c r="A291" s="98"/>
      <c r="B291" s="98"/>
      <c r="C291" s="98"/>
      <c r="D291" s="136"/>
      <c r="E291" s="28"/>
      <c r="F291" s="98"/>
      <c r="G291" s="98"/>
      <c r="H291" s="98"/>
      <c r="I291" s="98"/>
      <c r="J291" s="98"/>
    </row>
    <row r="292" spans="1:10" ht="12.75">
      <c r="A292" s="98"/>
      <c r="B292" s="98"/>
      <c r="C292" s="98"/>
      <c r="D292" s="136"/>
      <c r="E292" s="28"/>
      <c r="F292" s="98"/>
      <c r="G292" s="98"/>
      <c r="H292" s="98"/>
      <c r="I292" s="98"/>
      <c r="J292" s="98"/>
    </row>
    <row r="293" spans="1:10" ht="12.75">
      <c r="A293" s="98"/>
      <c r="B293" s="98"/>
      <c r="C293" s="98"/>
      <c r="D293" s="136"/>
      <c r="E293" s="28"/>
      <c r="F293" s="98"/>
      <c r="G293" s="98"/>
      <c r="H293" s="98"/>
      <c r="I293" s="98"/>
      <c r="J293" s="98"/>
    </row>
    <row r="294" spans="1:10" ht="12.75">
      <c r="A294" s="98"/>
      <c r="B294" s="98"/>
      <c r="C294" s="98"/>
      <c r="D294" s="136"/>
      <c r="E294" s="28"/>
      <c r="F294" s="98"/>
      <c r="G294" s="98"/>
      <c r="H294" s="98"/>
      <c r="I294" s="98"/>
      <c r="J294" s="98"/>
    </row>
    <row r="295" spans="1:10" ht="12.75">
      <c r="A295" s="98"/>
      <c r="B295" s="98"/>
      <c r="C295" s="98"/>
      <c r="D295" s="136"/>
      <c r="E295" s="28"/>
      <c r="F295" s="98"/>
      <c r="G295" s="98"/>
      <c r="H295" s="98"/>
      <c r="I295" s="98"/>
      <c r="J295" s="98"/>
    </row>
    <row r="296" spans="1:10" ht="12.75">
      <c r="A296" s="98"/>
      <c r="B296" s="98"/>
      <c r="C296" s="98"/>
      <c r="D296" s="136"/>
      <c r="E296" s="28"/>
      <c r="F296" s="98"/>
      <c r="G296" s="98"/>
      <c r="H296" s="98"/>
      <c r="I296" s="98"/>
      <c r="J296" s="98"/>
    </row>
    <row r="297" spans="1:10" ht="12.75">
      <c r="A297" s="98"/>
      <c r="B297" s="98"/>
      <c r="C297" s="98"/>
      <c r="D297" s="136"/>
      <c r="E297" s="28"/>
      <c r="F297" s="98"/>
      <c r="G297" s="98"/>
      <c r="H297" s="98"/>
      <c r="I297" s="98"/>
      <c r="J297" s="98"/>
    </row>
    <row r="298" spans="1:10" ht="12.75">
      <c r="A298" s="98"/>
      <c r="B298" s="98"/>
      <c r="C298" s="98"/>
      <c r="D298" s="136"/>
      <c r="E298" s="28"/>
      <c r="F298" s="98"/>
      <c r="G298" s="98"/>
      <c r="H298" s="98"/>
      <c r="I298" s="98"/>
      <c r="J298" s="98"/>
    </row>
    <row r="299" spans="1:10" ht="12.75">
      <c r="A299" s="98"/>
      <c r="B299" s="98"/>
      <c r="C299" s="98"/>
      <c r="D299" s="136"/>
      <c r="E299" s="28"/>
      <c r="F299" s="98"/>
      <c r="G299" s="98"/>
      <c r="H299" s="98"/>
      <c r="I299" s="98"/>
      <c r="J299" s="98"/>
    </row>
    <row r="300" spans="1:10" ht="12.75">
      <c r="A300" s="98"/>
      <c r="B300" s="98"/>
      <c r="C300" s="98"/>
      <c r="D300" s="136"/>
      <c r="E300" s="28"/>
      <c r="F300" s="98"/>
      <c r="G300" s="98"/>
      <c r="H300" s="98"/>
      <c r="I300" s="98"/>
      <c r="J300" s="98"/>
    </row>
    <row r="301" spans="1:10" ht="12.75">
      <c r="A301" s="98"/>
      <c r="B301" s="98"/>
      <c r="C301" s="98"/>
      <c r="D301" s="136"/>
      <c r="E301" s="28"/>
      <c r="F301" s="98"/>
      <c r="G301" s="98"/>
      <c r="H301" s="98"/>
      <c r="I301" s="98"/>
      <c r="J301" s="98"/>
    </row>
    <row r="302" spans="1:10" ht="12.75">
      <c r="A302" s="98"/>
      <c r="B302" s="98"/>
      <c r="C302" s="98"/>
      <c r="D302" s="136"/>
      <c r="E302" s="28"/>
      <c r="F302" s="98"/>
      <c r="G302" s="98"/>
      <c r="H302" s="98"/>
      <c r="I302" s="98"/>
      <c r="J302" s="98"/>
    </row>
    <row r="303" spans="1:10" ht="12.75">
      <c r="A303" s="98"/>
      <c r="B303" s="98"/>
      <c r="C303" s="98"/>
      <c r="D303" s="136"/>
      <c r="E303" s="28"/>
      <c r="F303" s="98"/>
      <c r="G303" s="98"/>
      <c r="H303" s="98"/>
      <c r="I303" s="98"/>
      <c r="J303" s="98"/>
    </row>
    <row r="304" spans="1:10" ht="12.75">
      <c r="A304" s="98"/>
      <c r="B304" s="98"/>
      <c r="C304" s="98"/>
      <c r="D304" s="136"/>
      <c r="E304" s="28"/>
      <c r="F304" s="98"/>
      <c r="G304" s="98"/>
      <c r="H304" s="98"/>
      <c r="I304" s="98"/>
      <c r="J304" s="98"/>
    </row>
    <row r="305" spans="1:10" ht="12.75">
      <c r="A305" s="98"/>
      <c r="B305" s="98"/>
      <c r="C305" s="98"/>
      <c r="D305" s="136"/>
      <c r="E305" s="28"/>
      <c r="F305" s="98"/>
      <c r="G305" s="98"/>
      <c r="H305" s="98"/>
      <c r="I305" s="98"/>
      <c r="J305" s="98"/>
    </row>
    <row r="306" spans="1:10" ht="12.75">
      <c r="A306" s="98"/>
      <c r="B306" s="98"/>
      <c r="C306" s="98"/>
      <c r="D306" s="136"/>
      <c r="E306" s="28"/>
      <c r="F306" s="98"/>
      <c r="G306" s="98"/>
      <c r="H306" s="98"/>
      <c r="I306" s="98"/>
      <c r="J306" s="98"/>
    </row>
    <row r="307" spans="1:10" ht="12.75">
      <c r="A307" s="98"/>
      <c r="B307" s="98"/>
      <c r="C307" s="98"/>
      <c r="D307" s="136"/>
      <c r="E307" s="28"/>
      <c r="F307" s="98"/>
      <c r="G307" s="98"/>
      <c r="H307" s="98"/>
      <c r="I307" s="98"/>
      <c r="J307" s="98"/>
    </row>
    <row r="308" spans="1:10" ht="12.75">
      <c r="A308" s="98"/>
      <c r="B308" s="98"/>
      <c r="C308" s="98"/>
      <c r="D308" s="136"/>
      <c r="E308" s="28"/>
      <c r="F308" s="98"/>
      <c r="G308" s="98"/>
      <c r="H308" s="98"/>
      <c r="I308" s="98"/>
      <c r="J308" s="98"/>
    </row>
    <row r="309" spans="1:10" ht="12.75">
      <c r="A309" s="98"/>
      <c r="B309" s="98"/>
      <c r="C309" s="98"/>
      <c r="D309" s="136"/>
      <c r="E309" s="28"/>
      <c r="F309" s="98"/>
      <c r="G309" s="98"/>
      <c r="H309" s="98"/>
      <c r="I309" s="98"/>
      <c r="J309" s="98"/>
    </row>
    <row r="310" spans="1:10" ht="12.75">
      <c r="A310" s="98"/>
      <c r="B310" s="98"/>
      <c r="C310" s="98"/>
      <c r="D310" s="136"/>
      <c r="E310" s="28"/>
      <c r="F310" s="98"/>
      <c r="G310" s="98"/>
      <c r="H310" s="98"/>
      <c r="I310" s="98"/>
      <c r="J310" s="98"/>
    </row>
    <row r="311" spans="1:10" ht="12.75">
      <c r="A311" s="98"/>
      <c r="B311" s="98"/>
      <c r="C311" s="98"/>
      <c r="D311" s="136"/>
      <c r="E311" s="28"/>
      <c r="F311" s="98"/>
      <c r="G311" s="98"/>
      <c r="H311" s="98"/>
      <c r="I311" s="98"/>
      <c r="J311" s="98"/>
    </row>
    <row r="312" spans="1:10" ht="12.75">
      <c r="A312" s="98"/>
      <c r="B312" s="98"/>
      <c r="C312" s="98"/>
      <c r="D312" s="136"/>
      <c r="E312" s="28"/>
      <c r="F312" s="98"/>
      <c r="G312" s="98"/>
      <c r="H312" s="98"/>
      <c r="I312" s="98"/>
      <c r="J312" s="98"/>
    </row>
    <row r="313" spans="1:10" ht="12.75">
      <c r="A313" s="98"/>
      <c r="B313" s="98"/>
      <c r="C313" s="98"/>
      <c r="D313" s="136"/>
      <c r="E313" s="28"/>
      <c r="F313" s="98"/>
      <c r="G313" s="98"/>
      <c r="H313" s="98"/>
      <c r="I313" s="98"/>
      <c r="J313" s="98"/>
    </row>
    <row r="314" spans="1:10" ht="12.75">
      <c r="A314" s="98"/>
      <c r="B314" s="98"/>
      <c r="C314" s="98"/>
      <c r="D314" s="136"/>
      <c r="E314" s="28"/>
      <c r="F314" s="98"/>
      <c r="G314" s="98"/>
      <c r="H314" s="98"/>
      <c r="I314" s="98"/>
      <c r="J314" s="98"/>
    </row>
    <row r="315" spans="1:10" ht="12.75">
      <c r="A315" s="98"/>
      <c r="B315" s="98"/>
      <c r="C315" s="98"/>
      <c r="D315" s="136"/>
      <c r="E315" s="28"/>
      <c r="F315" s="98"/>
      <c r="G315" s="98"/>
      <c r="H315" s="98"/>
      <c r="I315" s="98"/>
      <c r="J315" s="98"/>
    </row>
    <row r="316" spans="1:10" ht="12.75">
      <c r="A316" s="98"/>
      <c r="B316" s="98"/>
      <c r="C316" s="98"/>
      <c r="D316" s="136"/>
      <c r="E316" s="28"/>
      <c r="F316" s="98"/>
      <c r="G316" s="98"/>
      <c r="H316" s="98"/>
      <c r="I316" s="98"/>
      <c r="J316" s="98"/>
    </row>
    <row r="317" spans="1:10" ht="12.75">
      <c r="A317" s="98"/>
      <c r="B317" s="98"/>
      <c r="C317" s="98"/>
      <c r="D317" s="136"/>
      <c r="E317" s="28"/>
      <c r="F317" s="98"/>
      <c r="G317" s="98"/>
      <c r="H317" s="98"/>
      <c r="I317" s="98"/>
      <c r="J317" s="98"/>
    </row>
    <row r="318" spans="1:10" ht="12.75">
      <c r="A318" s="98"/>
      <c r="B318" s="98"/>
      <c r="C318" s="98"/>
      <c r="D318" s="136"/>
      <c r="E318" s="28"/>
      <c r="F318" s="98"/>
      <c r="G318" s="98"/>
      <c r="H318" s="98"/>
      <c r="I318" s="98"/>
      <c r="J318" s="98"/>
    </row>
    <row r="319" spans="1:10" ht="12.75">
      <c r="A319" s="98"/>
      <c r="B319" s="98"/>
      <c r="C319" s="98"/>
      <c r="D319" s="136"/>
      <c r="E319" s="28"/>
      <c r="F319" s="98"/>
      <c r="G319" s="98"/>
      <c r="H319" s="98"/>
      <c r="I319" s="98"/>
      <c r="J319" s="98"/>
    </row>
    <row r="320" spans="1:10" ht="12.75">
      <c r="A320" s="98"/>
      <c r="B320" s="98"/>
      <c r="C320" s="98"/>
      <c r="D320" s="136"/>
      <c r="E320" s="28"/>
      <c r="F320" s="98"/>
      <c r="G320" s="98"/>
      <c r="H320" s="98"/>
      <c r="I320" s="98"/>
      <c r="J320" s="98"/>
    </row>
    <row r="321" spans="1:10" ht="12.75">
      <c r="A321" s="98"/>
      <c r="B321" s="98"/>
      <c r="C321" s="98"/>
      <c r="D321" s="136"/>
      <c r="E321" s="28"/>
      <c r="F321" s="98"/>
      <c r="G321" s="98"/>
      <c r="H321" s="98"/>
      <c r="I321" s="98"/>
      <c r="J321" s="98"/>
    </row>
    <row r="322" spans="1:10" ht="12.75">
      <c r="A322" s="98"/>
      <c r="B322" s="98"/>
      <c r="C322" s="98"/>
      <c r="D322" s="136"/>
      <c r="E322" s="28"/>
      <c r="F322" s="98"/>
      <c r="G322" s="98"/>
      <c r="H322" s="98"/>
      <c r="I322" s="98"/>
      <c r="J322" s="98"/>
    </row>
    <row r="323" spans="1:10" ht="12.75">
      <c r="A323" s="98"/>
      <c r="B323" s="98"/>
      <c r="C323" s="98"/>
      <c r="D323" s="136"/>
      <c r="E323" s="28"/>
      <c r="F323" s="98"/>
      <c r="G323" s="98"/>
      <c r="H323" s="98"/>
      <c r="I323" s="98"/>
      <c r="J323" s="98"/>
    </row>
    <row r="324" spans="1:10" ht="12.75">
      <c r="A324" s="98"/>
      <c r="B324" s="98"/>
      <c r="C324" s="98"/>
      <c r="D324" s="136"/>
      <c r="E324" s="28"/>
      <c r="F324" s="98"/>
      <c r="G324" s="98"/>
      <c r="H324" s="98"/>
      <c r="I324" s="98"/>
      <c r="J324" s="98"/>
    </row>
    <row r="325" spans="1:10" ht="12.75">
      <c r="A325" s="98"/>
      <c r="B325" s="98"/>
      <c r="C325" s="98"/>
      <c r="D325" s="136"/>
      <c r="E325" s="28"/>
      <c r="F325" s="98"/>
      <c r="G325" s="98"/>
      <c r="H325" s="98"/>
      <c r="I325" s="98"/>
      <c r="J325" s="98"/>
    </row>
    <row r="326" spans="1:10" ht="12.75">
      <c r="A326" s="98"/>
      <c r="B326" s="98"/>
      <c r="C326" s="98"/>
      <c r="D326" s="136"/>
      <c r="E326" s="28"/>
      <c r="F326" s="98"/>
      <c r="G326" s="98"/>
      <c r="H326" s="98"/>
      <c r="I326" s="98"/>
      <c r="J326" s="98"/>
    </row>
    <row r="327" spans="1:10" ht="12.75">
      <c r="A327" s="98"/>
      <c r="B327" s="98"/>
      <c r="C327" s="98"/>
      <c r="D327" s="136"/>
      <c r="E327" s="28"/>
      <c r="F327" s="98"/>
      <c r="G327" s="98"/>
      <c r="H327" s="98"/>
      <c r="I327" s="98"/>
      <c r="J327" s="98"/>
    </row>
    <row r="328" spans="1:10" ht="12.75">
      <c r="A328" s="98"/>
      <c r="B328" s="98"/>
      <c r="C328" s="98"/>
      <c r="D328" s="136"/>
      <c r="E328" s="28"/>
      <c r="F328" s="98"/>
      <c r="G328" s="98"/>
      <c r="H328" s="98"/>
      <c r="I328" s="98"/>
      <c r="J328" s="98"/>
    </row>
    <row r="329" spans="1:10" ht="12.75">
      <c r="A329" s="98"/>
      <c r="B329" s="98"/>
      <c r="C329" s="98"/>
      <c r="D329" s="136"/>
      <c r="E329" s="28"/>
      <c r="F329" s="98"/>
      <c r="G329" s="98"/>
      <c r="H329" s="98"/>
      <c r="I329" s="98"/>
      <c r="J329" s="98"/>
    </row>
    <row r="330" spans="1:10" ht="12.75">
      <c r="A330" s="98"/>
      <c r="B330" s="98"/>
      <c r="C330" s="98"/>
      <c r="D330" s="136"/>
      <c r="E330" s="28"/>
      <c r="F330" s="98"/>
      <c r="G330" s="98"/>
      <c r="H330" s="98"/>
      <c r="I330" s="98"/>
      <c r="J330" s="98"/>
    </row>
    <row r="331" spans="1:10" ht="12.75">
      <c r="A331" s="98"/>
      <c r="B331" s="98"/>
      <c r="C331" s="98"/>
      <c r="D331" s="136"/>
      <c r="E331" s="28"/>
      <c r="F331" s="98"/>
      <c r="G331" s="98"/>
      <c r="H331" s="98"/>
      <c r="I331" s="98"/>
      <c r="J331" s="98"/>
    </row>
    <row r="332" spans="1:10" ht="12.75">
      <c r="A332" s="98"/>
      <c r="B332" s="98"/>
      <c r="C332" s="98"/>
      <c r="D332" s="136"/>
      <c r="E332" s="28"/>
      <c r="F332" s="98"/>
      <c r="G332" s="98"/>
      <c r="H332" s="98"/>
      <c r="I332" s="98"/>
      <c r="J332" s="98"/>
    </row>
    <row r="333" spans="1:10" ht="12.75">
      <c r="A333" s="98"/>
      <c r="B333" s="98"/>
      <c r="C333" s="98"/>
      <c r="D333" s="136"/>
      <c r="E333" s="28"/>
      <c r="F333" s="98"/>
      <c r="G333" s="98"/>
      <c r="H333" s="98"/>
      <c r="I333" s="98"/>
      <c r="J333" s="98"/>
    </row>
    <row r="334" spans="1:10" ht="12.75">
      <c r="A334" s="98"/>
      <c r="B334" s="98"/>
      <c r="C334" s="98"/>
      <c r="D334" s="136"/>
      <c r="E334" s="28"/>
      <c r="F334" s="98"/>
      <c r="G334" s="98"/>
      <c r="H334" s="98"/>
      <c r="I334" s="98"/>
      <c r="J334" s="98"/>
    </row>
    <row r="335" spans="1:10" ht="12.75">
      <c r="A335" s="98"/>
      <c r="B335" s="98"/>
      <c r="C335" s="98"/>
      <c r="D335" s="136"/>
      <c r="E335" s="28"/>
      <c r="F335" s="98"/>
      <c r="G335" s="98"/>
      <c r="H335" s="98"/>
      <c r="I335" s="98"/>
      <c r="J335" s="98"/>
    </row>
    <row r="336" spans="1:10" ht="12.75">
      <c r="A336" s="98"/>
      <c r="B336" s="98"/>
      <c r="C336" s="98"/>
      <c r="D336" s="136"/>
      <c r="E336" s="28"/>
      <c r="F336" s="98"/>
      <c r="G336" s="98"/>
      <c r="H336" s="98"/>
      <c r="I336" s="98"/>
      <c r="J336" s="98"/>
    </row>
    <row r="337" spans="1:10" ht="12.75">
      <c r="A337" s="98"/>
      <c r="B337" s="98"/>
      <c r="C337" s="98"/>
      <c r="D337" s="136"/>
      <c r="E337" s="28"/>
      <c r="F337" s="98"/>
      <c r="G337" s="98"/>
      <c r="H337" s="98"/>
      <c r="I337" s="98"/>
      <c r="J337" s="98"/>
    </row>
    <row r="338" spans="1:10" ht="12.75">
      <c r="A338" s="98"/>
      <c r="B338" s="98"/>
      <c r="C338" s="98"/>
      <c r="D338" s="136"/>
      <c r="E338" s="28"/>
      <c r="F338" s="98"/>
      <c r="G338" s="98"/>
      <c r="H338" s="98"/>
      <c r="I338" s="98"/>
      <c r="J338" s="98"/>
    </row>
    <row r="339" spans="1:10" ht="12.75">
      <c r="A339" s="98"/>
      <c r="B339" s="98"/>
      <c r="C339" s="98"/>
      <c r="D339" s="136"/>
      <c r="E339" s="28"/>
      <c r="F339" s="98"/>
      <c r="G339" s="98"/>
      <c r="H339" s="98"/>
      <c r="I339" s="98"/>
      <c r="J339" s="98"/>
    </row>
    <row r="340" spans="1:10" ht="12.75">
      <c r="A340" s="98"/>
      <c r="B340" s="98"/>
      <c r="C340" s="98"/>
      <c r="D340" s="136"/>
      <c r="E340" s="28"/>
      <c r="F340" s="98"/>
      <c r="G340" s="98"/>
      <c r="H340" s="98"/>
      <c r="I340" s="98"/>
      <c r="J340" s="98"/>
    </row>
    <row r="341" spans="1:10" ht="12.75">
      <c r="A341" s="98"/>
      <c r="B341" s="98"/>
      <c r="C341" s="98"/>
      <c r="D341" s="136"/>
      <c r="E341" s="28"/>
      <c r="F341" s="98"/>
      <c r="G341" s="98"/>
      <c r="H341" s="98"/>
      <c r="I341" s="98"/>
      <c r="J341" s="98"/>
    </row>
    <row r="342" spans="1:10" ht="12.75">
      <c r="A342" s="98"/>
      <c r="B342" s="98"/>
      <c r="C342" s="98"/>
      <c r="D342" s="136"/>
      <c r="E342" s="28"/>
      <c r="F342" s="98"/>
      <c r="G342" s="98"/>
      <c r="H342" s="98"/>
      <c r="I342" s="98"/>
      <c r="J342" s="98"/>
    </row>
    <row r="343" spans="1:10" ht="12.75">
      <c r="A343" s="98"/>
      <c r="B343" s="98"/>
      <c r="C343" s="98"/>
      <c r="D343" s="136"/>
      <c r="E343" s="28"/>
      <c r="F343" s="98"/>
      <c r="G343" s="98"/>
      <c r="H343" s="98"/>
      <c r="I343" s="98"/>
      <c r="J343" s="98"/>
    </row>
    <row r="344" spans="1:10" ht="12.75">
      <c r="A344" s="98"/>
      <c r="B344" s="98"/>
      <c r="C344" s="98"/>
      <c r="D344" s="136"/>
      <c r="E344" s="28"/>
      <c r="F344" s="98"/>
      <c r="G344" s="98"/>
      <c r="H344" s="98"/>
      <c r="I344" s="98"/>
      <c r="J344" s="98"/>
    </row>
    <row r="345" spans="1:10" ht="12.75">
      <c r="A345" s="98"/>
      <c r="B345" s="98"/>
      <c r="C345" s="98"/>
      <c r="D345" s="136"/>
      <c r="E345" s="28"/>
      <c r="F345" s="98"/>
      <c r="G345" s="98"/>
      <c r="H345" s="98"/>
      <c r="I345" s="98"/>
      <c r="J345" s="98"/>
    </row>
    <row r="346" spans="1:10" ht="12.75">
      <c r="A346" s="98"/>
      <c r="B346" s="98"/>
      <c r="C346" s="98"/>
      <c r="D346" s="136"/>
      <c r="E346" s="28"/>
      <c r="F346" s="98"/>
      <c r="G346" s="98"/>
      <c r="H346" s="98"/>
      <c r="I346" s="98"/>
      <c r="J346" s="98"/>
    </row>
    <row r="347" spans="1:10" ht="12.75">
      <c r="A347" s="98"/>
      <c r="B347" s="98"/>
      <c r="C347" s="98"/>
      <c r="D347" s="136"/>
      <c r="E347" s="28"/>
      <c r="F347" s="98"/>
      <c r="G347" s="98"/>
      <c r="H347" s="98"/>
      <c r="I347" s="98"/>
      <c r="J347" s="98"/>
    </row>
    <row r="348" spans="1:10" ht="12.75">
      <c r="A348" s="98"/>
      <c r="B348" s="98"/>
      <c r="C348" s="98"/>
      <c r="D348" s="136"/>
      <c r="E348" s="28"/>
      <c r="F348" s="98"/>
      <c r="G348" s="98"/>
      <c r="H348" s="98"/>
      <c r="I348" s="98"/>
      <c r="J348" s="98"/>
    </row>
    <row r="349" spans="1:10" ht="12.75">
      <c r="A349" s="98"/>
      <c r="B349" s="98"/>
      <c r="C349" s="98"/>
      <c r="D349" s="136"/>
      <c r="E349" s="28"/>
      <c r="F349" s="98"/>
      <c r="G349" s="98"/>
      <c r="H349" s="98"/>
      <c r="I349" s="98"/>
      <c r="J349" s="98"/>
    </row>
    <row r="350" spans="1:10" ht="12.75">
      <c r="A350" s="98"/>
      <c r="B350" s="98"/>
      <c r="C350" s="98"/>
      <c r="D350" s="136"/>
      <c r="E350" s="28"/>
      <c r="F350" s="98"/>
      <c r="G350" s="98"/>
      <c r="H350" s="98"/>
      <c r="I350" s="98"/>
      <c r="J350" s="98"/>
    </row>
    <row r="351" spans="1:10" ht="12.75">
      <c r="A351" s="98"/>
      <c r="B351" s="98"/>
      <c r="C351" s="98"/>
      <c r="D351" s="136"/>
      <c r="E351" s="28"/>
      <c r="F351" s="98"/>
      <c r="G351" s="98"/>
      <c r="H351" s="98"/>
      <c r="I351" s="98"/>
      <c r="J351" s="98"/>
    </row>
    <row r="352" spans="1:10" ht="12.75">
      <c r="A352" s="98"/>
      <c r="B352" s="98"/>
      <c r="C352" s="98"/>
      <c r="D352" s="136"/>
      <c r="E352" s="28"/>
      <c r="F352" s="98"/>
      <c r="G352" s="98"/>
      <c r="H352" s="98"/>
      <c r="I352" s="98"/>
      <c r="J352" s="98"/>
    </row>
    <row r="353" spans="1:10" ht="12.75">
      <c r="A353" s="98"/>
      <c r="B353" s="98"/>
      <c r="C353" s="98"/>
      <c r="D353" s="136"/>
      <c r="E353" s="28"/>
      <c r="F353" s="98"/>
      <c r="G353" s="98"/>
      <c r="H353" s="98"/>
      <c r="I353" s="98"/>
      <c r="J353" s="98"/>
    </row>
    <row r="354" spans="1:10" ht="12.75">
      <c r="A354" s="98"/>
      <c r="B354" s="98"/>
      <c r="C354" s="98"/>
      <c r="D354" s="136"/>
      <c r="E354" s="28"/>
      <c r="F354" s="98"/>
      <c r="G354" s="98"/>
      <c r="H354" s="98"/>
      <c r="I354" s="98"/>
      <c r="J354" s="98"/>
    </row>
    <row r="355" spans="1:10" ht="12.75">
      <c r="A355" s="98"/>
      <c r="B355" s="98"/>
      <c r="C355" s="98"/>
      <c r="D355" s="136"/>
      <c r="E355" s="28"/>
      <c r="F355" s="98"/>
      <c r="G355" s="98"/>
      <c r="H355" s="98"/>
      <c r="I355" s="98"/>
      <c r="J355" s="98"/>
    </row>
    <row r="356" spans="1:10" ht="12.75">
      <c r="A356" s="98"/>
      <c r="B356" s="98"/>
      <c r="C356" s="98"/>
      <c r="D356" s="136"/>
      <c r="E356" s="28"/>
      <c r="F356" s="98"/>
      <c r="G356" s="98"/>
      <c r="H356" s="98"/>
      <c r="I356" s="98"/>
      <c r="J356" s="98"/>
    </row>
    <row r="357" spans="1:10" ht="12.75">
      <c r="A357" s="98"/>
      <c r="B357" s="98"/>
      <c r="C357" s="98"/>
      <c r="D357" s="136"/>
      <c r="E357" s="28"/>
      <c r="F357" s="98"/>
      <c r="G357" s="98"/>
      <c r="H357" s="98"/>
      <c r="I357" s="98"/>
      <c r="J357" s="98"/>
    </row>
    <row r="358" spans="1:10" ht="12.75">
      <c r="A358" s="98"/>
      <c r="B358" s="98"/>
      <c r="C358" s="98"/>
      <c r="D358" s="136"/>
      <c r="E358" s="28"/>
      <c r="F358" s="98"/>
      <c r="G358" s="98"/>
      <c r="H358" s="98"/>
      <c r="I358" s="98"/>
      <c r="J358" s="98"/>
    </row>
    <row r="359" spans="1:10" ht="12.75">
      <c r="A359" s="98"/>
      <c r="B359" s="98"/>
      <c r="C359" s="98"/>
      <c r="D359" s="136"/>
      <c r="E359" s="28"/>
      <c r="F359" s="98"/>
      <c r="G359" s="98"/>
      <c r="H359" s="98"/>
      <c r="I359" s="98"/>
      <c r="J359" s="98"/>
    </row>
    <row r="360" spans="1:10" ht="12.75">
      <c r="A360" s="98"/>
      <c r="B360" s="98"/>
      <c r="C360" s="98"/>
      <c r="D360" s="136"/>
      <c r="E360" s="28"/>
      <c r="F360" s="98"/>
      <c r="G360" s="98"/>
      <c r="H360" s="98"/>
      <c r="I360" s="98"/>
      <c r="J360" s="98"/>
    </row>
    <row r="361" spans="1:10" ht="12.75">
      <c r="A361" s="98"/>
      <c r="B361" s="98"/>
      <c r="C361" s="98"/>
      <c r="D361" s="136"/>
      <c r="E361" s="28"/>
      <c r="F361" s="98"/>
      <c r="G361" s="98"/>
      <c r="H361" s="98"/>
      <c r="I361" s="98"/>
      <c r="J361" s="98"/>
    </row>
    <row r="362" spans="1:10" ht="12.75">
      <c r="A362" s="98"/>
      <c r="B362" s="98"/>
      <c r="C362" s="98"/>
      <c r="D362" s="136"/>
      <c r="E362" s="28"/>
      <c r="F362" s="98"/>
      <c r="G362" s="98"/>
      <c r="H362" s="98"/>
      <c r="I362" s="98"/>
      <c r="J362" s="98"/>
    </row>
    <row r="363" spans="1:10" ht="12.75">
      <c r="A363" s="98"/>
      <c r="B363" s="98"/>
      <c r="C363" s="98"/>
      <c r="D363" s="136"/>
      <c r="E363" s="28"/>
      <c r="F363" s="98"/>
      <c r="G363" s="98"/>
      <c r="H363" s="98"/>
      <c r="I363" s="98"/>
      <c r="J363" s="98"/>
    </row>
    <row r="364" spans="1:10" ht="12.75">
      <c r="A364" s="98"/>
      <c r="B364" s="98"/>
      <c r="C364" s="98"/>
      <c r="D364" s="136"/>
      <c r="E364" s="28"/>
      <c r="F364" s="98"/>
      <c r="G364" s="98"/>
      <c r="H364" s="98"/>
      <c r="I364" s="98"/>
      <c r="J364" s="98"/>
    </row>
    <row r="365" spans="1:10" ht="12.75">
      <c r="A365" s="98"/>
      <c r="B365" s="98"/>
      <c r="C365" s="98"/>
      <c r="D365" s="136"/>
      <c r="E365" s="28"/>
      <c r="F365" s="98"/>
      <c r="G365" s="98"/>
      <c r="H365" s="98"/>
      <c r="I365" s="98"/>
      <c r="J365" s="98"/>
    </row>
    <row r="366" spans="1:10" ht="12.75">
      <c r="A366" s="98"/>
      <c r="B366" s="98"/>
      <c r="C366" s="98"/>
      <c r="D366" s="136"/>
      <c r="E366" s="28"/>
      <c r="F366" s="98"/>
      <c r="G366" s="98"/>
      <c r="H366" s="98"/>
      <c r="I366" s="98"/>
      <c r="J366" s="98"/>
    </row>
    <row r="367" spans="1:10" ht="12.75">
      <c r="A367" s="98"/>
      <c r="B367" s="98"/>
      <c r="C367" s="98"/>
      <c r="D367" s="136"/>
      <c r="E367" s="28"/>
      <c r="F367" s="98"/>
      <c r="G367" s="98"/>
      <c r="H367" s="98"/>
      <c r="I367" s="98"/>
      <c r="J367" s="98"/>
    </row>
    <row r="368" spans="1:10" ht="12.75">
      <c r="A368" s="98"/>
      <c r="B368" s="98"/>
      <c r="C368" s="98"/>
      <c r="D368" s="136"/>
      <c r="E368" s="28"/>
      <c r="F368" s="98"/>
      <c r="G368" s="98"/>
      <c r="H368" s="98"/>
      <c r="I368" s="98"/>
      <c r="J368" s="98"/>
    </row>
    <row r="369" spans="1:10" ht="12.75">
      <c r="A369" s="98"/>
      <c r="B369" s="98"/>
      <c r="C369" s="98"/>
      <c r="D369" s="136"/>
      <c r="E369" s="28"/>
      <c r="F369" s="98"/>
      <c r="G369" s="98"/>
      <c r="H369" s="98"/>
      <c r="I369" s="98"/>
      <c r="J369" s="98"/>
    </row>
    <row r="370" spans="1:10" ht="12.75">
      <c r="A370" s="98"/>
      <c r="B370" s="98"/>
      <c r="C370" s="98"/>
      <c r="D370" s="136"/>
      <c r="E370" s="28"/>
      <c r="F370" s="98"/>
      <c r="G370" s="98"/>
      <c r="H370" s="98"/>
      <c r="I370" s="98"/>
      <c r="J370" s="98"/>
    </row>
    <row r="371" spans="1:10" ht="12.75">
      <c r="A371" s="98"/>
      <c r="B371" s="98"/>
      <c r="C371" s="98"/>
      <c r="D371" s="136"/>
      <c r="E371" s="28"/>
      <c r="F371" s="98"/>
      <c r="G371" s="98"/>
      <c r="H371" s="98"/>
      <c r="I371" s="98"/>
      <c r="J371" s="98"/>
    </row>
    <row r="372" spans="1:10" ht="12.75">
      <c r="A372" s="98"/>
      <c r="B372" s="98"/>
      <c r="C372" s="98"/>
      <c r="D372" s="136"/>
      <c r="E372" s="28"/>
      <c r="F372" s="98"/>
      <c r="G372" s="98"/>
      <c r="H372" s="98"/>
      <c r="I372" s="98"/>
      <c r="J372" s="98"/>
    </row>
    <row r="373" spans="1:10" ht="12.75">
      <c r="A373" s="98"/>
      <c r="B373" s="98"/>
      <c r="C373" s="98"/>
      <c r="D373" s="136"/>
      <c r="E373" s="28"/>
      <c r="F373" s="98"/>
      <c r="G373" s="98"/>
      <c r="H373" s="98"/>
      <c r="I373" s="98"/>
      <c r="J373" s="98"/>
    </row>
    <row r="374" spans="1:10" ht="12.75">
      <c r="A374" s="98"/>
      <c r="B374" s="98"/>
      <c r="C374" s="98"/>
      <c r="D374" s="136"/>
      <c r="E374" s="28"/>
      <c r="F374" s="98"/>
      <c r="G374" s="98"/>
      <c r="H374" s="98"/>
      <c r="I374" s="98"/>
      <c r="J374" s="98"/>
    </row>
    <row r="375" spans="1:10" ht="12.75">
      <c r="A375" s="98"/>
      <c r="B375" s="98"/>
      <c r="C375" s="98"/>
      <c r="D375" s="136"/>
      <c r="E375" s="28"/>
      <c r="F375" s="98"/>
      <c r="G375" s="98"/>
      <c r="H375" s="98"/>
      <c r="I375" s="98"/>
      <c r="J375" s="98"/>
    </row>
    <row r="376" spans="1:10" ht="12.75">
      <c r="A376" s="98"/>
      <c r="B376" s="98"/>
      <c r="C376" s="98"/>
      <c r="D376" s="136"/>
      <c r="E376" s="28"/>
      <c r="F376" s="98"/>
      <c r="G376" s="98"/>
      <c r="H376" s="98"/>
      <c r="I376" s="98"/>
      <c r="J376" s="98"/>
    </row>
    <row r="377" spans="1:10" ht="12.75">
      <c r="A377" s="98"/>
      <c r="B377" s="98"/>
      <c r="C377" s="98"/>
      <c r="D377" s="136"/>
      <c r="E377" s="28"/>
      <c r="F377" s="98"/>
      <c r="G377" s="98"/>
      <c r="H377" s="98"/>
      <c r="I377" s="98"/>
      <c r="J377" s="98"/>
    </row>
    <row r="378" spans="1:10" ht="12.75">
      <c r="A378" s="98"/>
      <c r="B378" s="98"/>
      <c r="C378" s="98"/>
      <c r="D378" s="136"/>
      <c r="E378" s="28"/>
      <c r="F378" s="98"/>
      <c r="G378" s="98"/>
      <c r="H378" s="98"/>
      <c r="I378" s="98"/>
      <c r="J378" s="98"/>
    </row>
    <row r="379" spans="1:10" ht="12.75">
      <c r="A379" s="98"/>
      <c r="B379" s="98"/>
      <c r="C379" s="98"/>
      <c r="D379" s="136"/>
      <c r="E379" s="28"/>
      <c r="F379" s="98"/>
      <c r="G379" s="98"/>
      <c r="H379" s="98"/>
      <c r="I379" s="98"/>
      <c r="J379" s="98"/>
    </row>
    <row r="380" spans="1:10" ht="12.75">
      <c r="A380" s="98"/>
      <c r="B380" s="98"/>
      <c r="C380" s="98"/>
      <c r="D380" s="136"/>
      <c r="E380" s="28"/>
      <c r="F380" s="98"/>
      <c r="G380" s="98"/>
      <c r="H380" s="98"/>
      <c r="I380" s="98"/>
      <c r="J380" s="98"/>
    </row>
    <row r="381" spans="1:10" ht="12.75">
      <c r="A381" s="98"/>
      <c r="B381" s="98"/>
      <c r="C381" s="98"/>
      <c r="D381" s="136"/>
      <c r="E381" s="28"/>
      <c r="F381" s="98"/>
      <c r="G381" s="98"/>
      <c r="H381" s="98"/>
      <c r="I381" s="98"/>
      <c r="J381" s="98"/>
    </row>
    <row r="382" spans="1:10" ht="12.75">
      <c r="A382" s="98"/>
      <c r="B382" s="98"/>
      <c r="C382" s="98"/>
      <c r="D382" s="136"/>
      <c r="E382" s="28"/>
      <c r="F382" s="98"/>
      <c r="G382" s="98"/>
      <c r="H382" s="98"/>
      <c r="I382" s="98"/>
      <c r="J382" s="98"/>
    </row>
    <row r="383" spans="1:10" ht="12.75">
      <c r="A383" s="98"/>
      <c r="B383" s="98"/>
      <c r="C383" s="98"/>
      <c r="D383" s="136"/>
      <c r="E383" s="28"/>
      <c r="F383" s="98"/>
      <c r="G383" s="98"/>
      <c r="H383" s="98"/>
      <c r="I383" s="98"/>
      <c r="J383" s="98"/>
    </row>
    <row r="384" spans="1:10" ht="12.75">
      <c r="A384" s="98"/>
      <c r="B384" s="98"/>
      <c r="C384" s="98"/>
      <c r="D384" s="136"/>
      <c r="E384" s="28"/>
      <c r="F384" s="98"/>
      <c r="G384" s="98"/>
      <c r="H384" s="98"/>
      <c r="I384" s="98"/>
      <c r="J384" s="98"/>
    </row>
    <row r="385" spans="1:10" ht="12.75">
      <c r="A385" s="98"/>
      <c r="B385" s="98"/>
      <c r="C385" s="98"/>
      <c r="D385" s="136"/>
      <c r="E385" s="28"/>
      <c r="F385" s="98"/>
      <c r="G385" s="98"/>
      <c r="H385" s="98"/>
      <c r="I385" s="98"/>
      <c r="J385" s="98"/>
    </row>
    <row r="386" spans="1:10" ht="12.75">
      <c r="A386" s="98"/>
      <c r="B386" s="98"/>
      <c r="C386" s="98"/>
      <c r="D386" s="136"/>
      <c r="E386" s="28"/>
      <c r="F386" s="98"/>
      <c r="G386" s="98"/>
      <c r="H386" s="98"/>
      <c r="I386" s="98"/>
      <c r="J386" s="98"/>
    </row>
    <row r="387" spans="1:10" ht="12.75">
      <c r="A387" s="98"/>
      <c r="B387" s="98"/>
      <c r="C387" s="98"/>
      <c r="D387" s="136"/>
      <c r="E387" s="28"/>
      <c r="F387" s="98"/>
      <c r="G387" s="98"/>
      <c r="H387" s="98"/>
      <c r="I387" s="98"/>
      <c r="J387" s="98"/>
    </row>
    <row r="388" spans="1:10" ht="12.75">
      <c r="A388" s="98"/>
      <c r="B388" s="98"/>
      <c r="C388" s="98"/>
      <c r="D388" s="136"/>
      <c r="E388" s="28"/>
      <c r="F388" s="98"/>
      <c r="G388" s="98"/>
      <c r="H388" s="98"/>
      <c r="I388" s="98"/>
      <c r="J388" s="98"/>
    </row>
    <row r="389" spans="1:10" ht="12.75">
      <c r="A389" s="98"/>
      <c r="B389" s="98"/>
      <c r="C389" s="98"/>
      <c r="D389" s="136"/>
      <c r="E389" s="28"/>
      <c r="F389" s="98"/>
      <c r="G389" s="98"/>
      <c r="H389" s="98"/>
      <c r="I389" s="98"/>
      <c r="J389" s="98"/>
    </row>
    <row r="390" spans="1:10" ht="12.75">
      <c r="A390" s="98"/>
      <c r="B390" s="98"/>
      <c r="C390" s="98"/>
      <c r="D390" s="136"/>
      <c r="E390" s="28"/>
      <c r="F390" s="98"/>
      <c r="G390" s="98"/>
      <c r="H390" s="98"/>
      <c r="I390" s="98"/>
      <c r="J390" s="98"/>
    </row>
    <row r="391" spans="1:10" ht="12.75">
      <c r="A391" s="98"/>
      <c r="B391" s="98"/>
      <c r="C391" s="98"/>
      <c r="D391" s="136"/>
      <c r="E391" s="28"/>
      <c r="F391" s="98"/>
      <c r="G391" s="98"/>
      <c r="H391" s="98"/>
      <c r="I391" s="98"/>
      <c r="J391" s="98"/>
    </row>
    <row r="392" spans="1:10" ht="12.75">
      <c r="A392" s="98"/>
      <c r="B392" s="98"/>
      <c r="C392" s="98"/>
      <c r="D392" s="136"/>
      <c r="E392" s="28"/>
      <c r="F392" s="98"/>
      <c r="G392" s="98"/>
      <c r="H392" s="98"/>
      <c r="I392" s="98"/>
      <c r="J392" s="98"/>
    </row>
    <row r="393" spans="1:10" ht="12.75">
      <c r="A393" s="98"/>
      <c r="B393" s="98"/>
      <c r="C393" s="98"/>
      <c r="D393" s="136"/>
      <c r="E393" s="28"/>
      <c r="F393" s="98"/>
      <c r="G393" s="98"/>
      <c r="H393" s="98"/>
      <c r="I393" s="98"/>
      <c r="J393" s="98"/>
    </row>
    <row r="394" spans="1:10" ht="12.75">
      <c r="A394" s="98"/>
      <c r="B394" s="98"/>
      <c r="C394" s="98"/>
      <c r="D394" s="136"/>
      <c r="E394" s="28"/>
      <c r="F394" s="98"/>
      <c r="G394" s="98"/>
      <c r="H394" s="98"/>
      <c r="I394" s="98"/>
      <c r="J394" s="98"/>
    </row>
    <row r="395" spans="1:10" ht="12.75">
      <c r="A395" s="98"/>
      <c r="B395" s="98"/>
      <c r="C395" s="98"/>
      <c r="D395" s="136"/>
      <c r="E395" s="28"/>
      <c r="F395" s="98"/>
      <c r="G395" s="98"/>
      <c r="H395" s="98"/>
      <c r="I395" s="98"/>
      <c r="J395" s="98"/>
    </row>
    <row r="396" spans="1:10" ht="12.75">
      <c r="A396" s="98"/>
      <c r="B396" s="98"/>
      <c r="C396" s="98"/>
      <c r="D396" s="136"/>
      <c r="E396" s="28"/>
      <c r="F396" s="98"/>
      <c r="G396" s="98"/>
      <c r="H396" s="98"/>
      <c r="I396" s="98"/>
      <c r="J396" s="98"/>
    </row>
    <row r="397" spans="1:10" ht="12.75">
      <c r="A397" s="98"/>
      <c r="B397" s="98"/>
      <c r="C397" s="98"/>
      <c r="D397" s="136"/>
      <c r="E397" s="28"/>
      <c r="F397" s="98"/>
      <c r="G397" s="98"/>
      <c r="H397" s="98"/>
      <c r="I397" s="98"/>
      <c r="J397" s="98"/>
    </row>
    <row r="398" spans="1:10" ht="12.75">
      <c r="A398" s="98"/>
      <c r="B398" s="98"/>
      <c r="C398" s="98"/>
      <c r="D398" s="136"/>
      <c r="E398" s="28"/>
      <c r="F398" s="98"/>
      <c r="G398" s="98"/>
      <c r="H398" s="98"/>
      <c r="I398" s="98"/>
      <c r="J398" s="98"/>
    </row>
    <row r="399" spans="1:10" ht="12.75">
      <c r="A399" s="98"/>
      <c r="B399" s="98"/>
      <c r="C399" s="98"/>
      <c r="D399" s="136"/>
      <c r="E399" s="28"/>
      <c r="F399" s="98"/>
      <c r="G399" s="98"/>
      <c r="H399" s="98"/>
      <c r="I399" s="98"/>
      <c r="J399" s="98"/>
    </row>
    <row r="400" spans="1:10" ht="12.75">
      <c r="A400" s="98"/>
      <c r="B400" s="98"/>
      <c r="C400" s="98"/>
      <c r="D400" s="136"/>
      <c r="E400" s="28"/>
      <c r="F400" s="98"/>
      <c r="G400" s="98"/>
      <c r="H400" s="98"/>
      <c r="I400" s="98"/>
      <c r="J400" s="98"/>
    </row>
    <row r="401" spans="1:10" ht="12.75">
      <c r="A401" s="98"/>
      <c r="B401" s="98"/>
      <c r="C401" s="98"/>
      <c r="D401" s="136"/>
      <c r="E401" s="28"/>
      <c r="F401" s="98"/>
      <c r="G401" s="98"/>
      <c r="H401" s="98"/>
      <c r="I401" s="98"/>
      <c r="J401" s="98"/>
    </row>
    <row r="402" spans="1:10" ht="12.75">
      <c r="A402" s="98"/>
      <c r="B402" s="98"/>
      <c r="C402" s="98"/>
      <c r="D402" s="136"/>
      <c r="E402" s="28"/>
      <c r="F402" s="98"/>
      <c r="G402" s="98"/>
      <c r="H402" s="98"/>
      <c r="I402" s="98"/>
      <c r="J402" s="98"/>
    </row>
    <row r="403" spans="1:10" ht="12.75">
      <c r="A403" s="98"/>
      <c r="B403" s="98"/>
      <c r="C403" s="98"/>
      <c r="D403" s="136"/>
      <c r="E403" s="28"/>
      <c r="F403" s="98"/>
      <c r="G403" s="98"/>
      <c r="H403" s="98"/>
      <c r="I403" s="98"/>
      <c r="J403" s="98"/>
    </row>
    <row r="404" spans="1:10" ht="12.75">
      <c r="A404" s="98"/>
      <c r="B404" s="98"/>
      <c r="C404" s="98"/>
      <c r="D404" s="136"/>
      <c r="E404" s="28"/>
      <c r="F404" s="98"/>
      <c r="G404" s="98"/>
      <c r="H404" s="98"/>
      <c r="I404" s="98"/>
      <c r="J404" s="98"/>
    </row>
    <row r="405" spans="1:10" ht="12.75">
      <c r="A405" s="98"/>
      <c r="B405" s="98"/>
      <c r="C405" s="98"/>
      <c r="D405" s="136"/>
      <c r="E405" s="28"/>
      <c r="F405" s="98"/>
      <c r="G405" s="98"/>
      <c r="H405" s="98"/>
      <c r="I405" s="98"/>
      <c r="J405" s="98"/>
    </row>
    <row r="406" spans="1:10" ht="12.75">
      <c r="A406" s="98"/>
      <c r="B406" s="98"/>
      <c r="C406" s="98"/>
      <c r="D406" s="136"/>
      <c r="E406" s="28"/>
      <c r="F406" s="98"/>
      <c r="G406" s="98"/>
      <c r="H406" s="98"/>
      <c r="I406" s="98"/>
      <c r="J406" s="98"/>
    </row>
    <row r="407" spans="1:10" ht="12.75">
      <c r="A407" s="98"/>
      <c r="B407" s="98"/>
      <c r="C407" s="98"/>
      <c r="D407" s="136"/>
      <c r="E407" s="28"/>
      <c r="F407" s="98"/>
      <c r="G407" s="98"/>
      <c r="H407" s="98"/>
      <c r="I407" s="98"/>
      <c r="J407" s="98"/>
    </row>
    <row r="408" spans="1:10" ht="12.75">
      <c r="A408" s="98"/>
      <c r="B408" s="98"/>
      <c r="C408" s="98"/>
      <c r="D408" s="136"/>
      <c r="E408" s="28"/>
      <c r="F408" s="98"/>
      <c r="G408" s="98"/>
      <c r="H408" s="98"/>
      <c r="I408" s="98"/>
      <c r="J408" s="98"/>
    </row>
    <row r="409" spans="1:10" ht="12.75">
      <c r="A409" s="98"/>
      <c r="B409" s="98"/>
      <c r="C409" s="98"/>
      <c r="D409" s="136"/>
      <c r="E409" s="28"/>
      <c r="F409" s="98"/>
      <c r="G409" s="98"/>
      <c r="H409" s="98"/>
      <c r="I409" s="98"/>
      <c r="J409" s="98"/>
    </row>
    <row r="410" spans="1:10" ht="12.75">
      <c r="A410" s="98"/>
      <c r="B410" s="98"/>
      <c r="C410" s="98"/>
      <c r="D410" s="136"/>
      <c r="E410" s="28"/>
      <c r="F410" s="98"/>
      <c r="G410" s="98"/>
      <c r="H410" s="98"/>
      <c r="I410" s="98"/>
      <c r="J410" s="98"/>
    </row>
    <row r="411" spans="1:10" ht="12.75">
      <c r="A411" s="98"/>
      <c r="B411" s="98"/>
      <c r="C411" s="98"/>
      <c r="D411" s="136"/>
      <c r="E411" s="28"/>
      <c r="F411" s="98"/>
      <c r="G411" s="98"/>
      <c r="H411" s="98"/>
      <c r="I411" s="98"/>
      <c r="J411" s="98"/>
    </row>
    <row r="412" spans="1:10" ht="12.75">
      <c r="A412" s="98"/>
      <c r="B412" s="98"/>
      <c r="C412" s="98"/>
      <c r="D412" s="136"/>
      <c r="E412" s="28"/>
      <c r="F412" s="98"/>
      <c r="G412" s="98"/>
      <c r="H412" s="98"/>
      <c r="I412" s="98"/>
      <c r="J412" s="98"/>
    </row>
    <row r="413" spans="1:10" ht="12.75">
      <c r="A413" s="98"/>
      <c r="B413" s="98"/>
      <c r="C413" s="98"/>
      <c r="D413" s="136"/>
      <c r="E413" s="28"/>
      <c r="F413" s="98"/>
      <c r="G413" s="98"/>
      <c r="H413" s="98"/>
      <c r="I413" s="98"/>
      <c r="J413" s="98"/>
    </row>
    <row r="414" spans="1:10" ht="12.75">
      <c r="A414" s="98"/>
      <c r="B414" s="98"/>
      <c r="C414" s="98"/>
      <c r="D414" s="136"/>
      <c r="E414" s="28"/>
      <c r="F414" s="98"/>
      <c r="G414" s="98"/>
      <c r="H414" s="98"/>
      <c r="I414" s="98"/>
      <c r="J414" s="98"/>
    </row>
    <row r="415" spans="1:10" ht="12.75">
      <c r="A415" s="98"/>
      <c r="B415" s="98"/>
      <c r="C415" s="98"/>
      <c r="D415" s="136"/>
      <c r="E415" s="28"/>
      <c r="F415" s="98"/>
      <c r="G415" s="98"/>
      <c r="H415" s="98"/>
      <c r="I415" s="98"/>
      <c r="J415" s="98"/>
    </row>
    <row r="416" spans="1:10" ht="12.75">
      <c r="A416" s="98"/>
      <c r="B416" s="98"/>
      <c r="C416" s="98"/>
      <c r="D416" s="136"/>
      <c r="E416" s="28"/>
      <c r="F416" s="98"/>
      <c r="G416" s="98"/>
      <c r="H416" s="98"/>
      <c r="I416" s="98"/>
      <c r="J416" s="98"/>
    </row>
    <row r="417" spans="1:10" ht="12.75">
      <c r="A417" s="98"/>
      <c r="B417" s="98"/>
      <c r="C417" s="98"/>
      <c r="D417" s="136"/>
      <c r="E417" s="28"/>
      <c r="F417" s="98"/>
      <c r="G417" s="98"/>
      <c r="H417" s="98"/>
      <c r="I417" s="98"/>
      <c r="J417" s="98"/>
    </row>
    <row r="418" spans="1:10" ht="12.75">
      <c r="A418" s="98"/>
      <c r="B418" s="98"/>
      <c r="C418" s="98"/>
      <c r="D418" s="136"/>
      <c r="E418" s="28"/>
      <c r="F418" s="98"/>
      <c r="G418" s="98"/>
      <c r="H418" s="98"/>
      <c r="I418" s="98"/>
      <c r="J418" s="98"/>
    </row>
    <row r="419" spans="1:10" ht="12.75">
      <c r="A419" s="98"/>
      <c r="B419" s="98"/>
      <c r="C419" s="98"/>
      <c r="D419" s="136"/>
      <c r="E419" s="28"/>
      <c r="F419" s="98"/>
      <c r="G419" s="98"/>
      <c r="H419" s="98"/>
      <c r="I419" s="98"/>
      <c r="J419" s="98"/>
    </row>
    <row r="420" spans="1:10" ht="12.75">
      <c r="A420" s="98"/>
      <c r="B420" s="98"/>
      <c r="C420" s="98"/>
      <c r="D420" s="136"/>
      <c r="E420" s="28"/>
      <c r="F420" s="98"/>
      <c r="G420" s="98"/>
      <c r="H420" s="98"/>
      <c r="I420" s="98"/>
      <c r="J420" s="98"/>
    </row>
    <row r="421" spans="1:10" ht="12.75">
      <c r="A421" s="98"/>
      <c r="B421" s="98"/>
      <c r="C421" s="98"/>
      <c r="D421" s="136"/>
      <c r="E421" s="28"/>
      <c r="F421" s="98"/>
      <c r="G421" s="98"/>
      <c r="H421" s="98"/>
      <c r="I421" s="98"/>
      <c r="J421" s="98"/>
    </row>
    <row r="422" spans="1:10" ht="12.75">
      <c r="A422" s="98"/>
      <c r="B422" s="98"/>
      <c r="C422" s="98"/>
      <c r="D422" s="136"/>
      <c r="E422" s="28"/>
      <c r="F422" s="98"/>
      <c r="G422" s="98"/>
      <c r="H422" s="98"/>
      <c r="I422" s="98"/>
      <c r="J422" s="98"/>
    </row>
    <row r="423" spans="1:10" ht="12.75">
      <c r="A423" s="98"/>
      <c r="B423" s="98"/>
      <c r="C423" s="98"/>
      <c r="D423" s="136"/>
      <c r="E423" s="28"/>
      <c r="F423" s="98"/>
      <c r="G423" s="98"/>
      <c r="H423" s="98"/>
      <c r="I423" s="98"/>
      <c r="J423" s="98"/>
    </row>
    <row r="424" spans="1:10" ht="12.75">
      <c r="A424" s="98"/>
      <c r="B424" s="98"/>
      <c r="C424" s="98"/>
      <c r="D424" s="136"/>
      <c r="E424" s="28"/>
      <c r="F424" s="98"/>
      <c r="G424" s="98"/>
      <c r="H424" s="98"/>
      <c r="I424" s="98"/>
      <c r="J424" s="98"/>
    </row>
    <row r="425" spans="1:10" ht="12.75">
      <c r="A425" s="98"/>
      <c r="B425" s="98"/>
      <c r="C425" s="98"/>
      <c r="D425" s="136"/>
      <c r="E425" s="28"/>
      <c r="F425" s="98"/>
      <c r="G425" s="98"/>
      <c r="H425" s="98"/>
      <c r="I425" s="98"/>
      <c r="J425" s="98"/>
    </row>
    <row r="426" spans="1:10" ht="12.75">
      <c r="A426" s="98"/>
      <c r="B426" s="98"/>
      <c r="C426" s="98"/>
      <c r="D426" s="136"/>
      <c r="E426" s="28"/>
      <c r="F426" s="98"/>
      <c r="G426" s="98"/>
      <c r="H426" s="98"/>
      <c r="I426" s="98"/>
      <c r="J426" s="98"/>
    </row>
    <row r="427" spans="1:10" ht="12.75">
      <c r="A427" s="98"/>
      <c r="B427" s="98"/>
      <c r="C427" s="98"/>
      <c r="D427" s="136"/>
      <c r="E427" s="28"/>
      <c r="F427" s="98"/>
      <c r="G427" s="98"/>
      <c r="H427" s="98"/>
      <c r="I427" s="98"/>
      <c r="J427" s="98"/>
    </row>
    <row r="428" spans="1:10" ht="12.75">
      <c r="A428" s="98"/>
      <c r="B428" s="98"/>
      <c r="C428" s="98"/>
      <c r="D428" s="136"/>
      <c r="E428" s="28"/>
      <c r="F428" s="98"/>
      <c r="G428" s="98"/>
      <c r="H428" s="98"/>
      <c r="I428" s="98"/>
      <c r="J428" s="98"/>
    </row>
    <row r="429" spans="1:10" ht="12.75">
      <c r="A429" s="98"/>
      <c r="B429" s="98"/>
      <c r="C429" s="98"/>
      <c r="D429" s="136"/>
      <c r="E429" s="28"/>
      <c r="F429" s="98"/>
      <c r="G429" s="98"/>
      <c r="H429" s="98"/>
      <c r="I429" s="98"/>
      <c r="J429" s="98"/>
    </row>
    <row r="430" spans="1:10" ht="12.75">
      <c r="A430" s="98"/>
      <c r="B430" s="98"/>
      <c r="C430" s="98"/>
      <c r="D430" s="136"/>
      <c r="E430" s="28"/>
      <c r="F430" s="98"/>
      <c r="G430" s="98"/>
      <c r="H430" s="98"/>
      <c r="I430" s="98"/>
      <c r="J430" s="98"/>
    </row>
    <row r="431" spans="1:10" ht="12.75">
      <c r="A431" s="98"/>
      <c r="B431" s="98"/>
      <c r="C431" s="98"/>
      <c r="D431" s="136"/>
      <c r="E431" s="28"/>
      <c r="F431" s="98"/>
      <c r="G431" s="98"/>
      <c r="H431" s="98"/>
      <c r="I431" s="98"/>
      <c r="J431" s="98"/>
    </row>
    <row r="432" spans="1:10" ht="12.75">
      <c r="A432" s="98"/>
      <c r="B432" s="98"/>
      <c r="C432" s="98"/>
      <c r="D432" s="136"/>
      <c r="E432" s="28"/>
      <c r="F432" s="98"/>
      <c r="G432" s="98"/>
      <c r="H432" s="98"/>
      <c r="I432" s="98"/>
      <c r="J432" s="98"/>
    </row>
    <row r="433" spans="1:10" ht="12.75">
      <c r="A433" s="98"/>
      <c r="B433" s="98"/>
      <c r="C433" s="98"/>
      <c r="D433" s="136"/>
      <c r="E433" s="28"/>
      <c r="F433" s="98"/>
      <c r="G433" s="98"/>
      <c r="H433" s="98"/>
      <c r="I433" s="98"/>
      <c r="J433" s="98"/>
    </row>
    <row r="434" spans="1:10" ht="12.75">
      <c r="A434" s="98"/>
      <c r="B434" s="98"/>
      <c r="C434" s="98"/>
      <c r="D434" s="136"/>
      <c r="E434" s="28"/>
      <c r="F434" s="98"/>
      <c r="G434" s="98"/>
      <c r="H434" s="98"/>
      <c r="I434" s="98"/>
      <c r="J434" s="98"/>
    </row>
    <row r="435" spans="1:10" ht="12.75">
      <c r="A435" s="98"/>
      <c r="B435" s="98"/>
      <c r="C435" s="98"/>
      <c r="D435" s="136"/>
      <c r="E435" s="28"/>
      <c r="F435" s="98"/>
      <c r="G435" s="98"/>
      <c r="H435" s="98"/>
      <c r="I435" s="98"/>
      <c r="J435" s="98"/>
    </row>
    <row r="436" spans="1:10" ht="12.75">
      <c r="A436" s="98"/>
      <c r="B436" s="98"/>
      <c r="C436" s="98"/>
      <c r="D436" s="136"/>
      <c r="E436" s="28"/>
      <c r="F436" s="98"/>
      <c r="G436" s="98"/>
      <c r="H436" s="98"/>
      <c r="I436" s="98"/>
      <c r="J436" s="98"/>
    </row>
    <row r="437" spans="1:10" ht="12.75">
      <c r="A437" s="98"/>
      <c r="B437" s="98"/>
      <c r="C437" s="98"/>
      <c r="D437" s="136"/>
      <c r="E437" s="28"/>
      <c r="F437" s="98"/>
      <c r="G437" s="98"/>
      <c r="H437" s="98"/>
      <c r="I437" s="98"/>
      <c r="J437" s="98"/>
    </row>
    <row r="438" spans="1:10" ht="12.75">
      <c r="A438" s="98"/>
      <c r="B438" s="98"/>
      <c r="C438" s="98"/>
      <c r="D438" s="136"/>
      <c r="E438" s="28"/>
      <c r="F438" s="98"/>
      <c r="G438" s="98"/>
      <c r="H438" s="98"/>
      <c r="I438" s="98"/>
      <c r="J438" s="98"/>
    </row>
    <row r="439" spans="1:10" ht="12.75">
      <c r="A439" s="98"/>
      <c r="B439" s="98"/>
      <c r="C439" s="98"/>
      <c r="D439" s="136"/>
      <c r="E439" s="28"/>
      <c r="F439" s="98"/>
      <c r="G439" s="98"/>
      <c r="H439" s="98"/>
      <c r="I439" s="98"/>
      <c r="J439" s="98"/>
    </row>
    <row r="440" spans="1:10" ht="12.75">
      <c r="A440" s="98"/>
      <c r="B440" s="98"/>
      <c r="C440" s="98"/>
      <c r="D440" s="136"/>
      <c r="E440" s="28"/>
      <c r="F440" s="98"/>
      <c r="G440" s="98"/>
      <c r="H440" s="98"/>
      <c r="I440" s="98"/>
      <c r="J440" s="98"/>
    </row>
    <row r="441" spans="1:10" ht="12.75">
      <c r="A441" s="98"/>
      <c r="B441" s="98"/>
      <c r="C441" s="98"/>
      <c r="D441" s="136"/>
      <c r="E441" s="28"/>
      <c r="F441" s="98"/>
      <c r="G441" s="98"/>
      <c r="H441" s="98"/>
      <c r="I441" s="98"/>
      <c r="J441" s="98"/>
    </row>
    <row r="442" spans="1:10" ht="12.75">
      <c r="A442" s="98"/>
      <c r="B442" s="98"/>
      <c r="C442" s="98"/>
      <c r="D442" s="136"/>
      <c r="E442" s="28"/>
      <c r="F442" s="98"/>
      <c r="G442" s="98"/>
      <c r="H442" s="98"/>
      <c r="I442" s="98"/>
      <c r="J442" s="98"/>
    </row>
    <row r="443" spans="1:10" ht="12.75">
      <c r="A443" s="98"/>
      <c r="B443" s="98"/>
      <c r="C443" s="98"/>
      <c r="D443" s="136"/>
      <c r="E443" s="28"/>
      <c r="F443" s="98"/>
      <c r="G443" s="98"/>
      <c r="H443" s="98"/>
      <c r="I443" s="98"/>
      <c r="J443" s="98"/>
    </row>
    <row r="444" spans="1:10" ht="12.75">
      <c r="A444" s="98"/>
      <c r="B444" s="98"/>
      <c r="C444" s="98"/>
      <c r="D444" s="136"/>
      <c r="E444" s="28"/>
      <c r="F444" s="98"/>
      <c r="G444" s="98"/>
      <c r="H444" s="98"/>
      <c r="I444" s="98"/>
      <c r="J444" s="98"/>
    </row>
    <row r="445" spans="1:10" ht="12.75">
      <c r="A445" s="98"/>
      <c r="B445" s="98"/>
      <c r="C445" s="98"/>
      <c r="D445" s="136"/>
      <c r="E445" s="28"/>
      <c r="F445" s="98"/>
      <c r="G445" s="98"/>
      <c r="H445" s="98"/>
      <c r="I445" s="98"/>
      <c r="J445" s="98"/>
    </row>
    <row r="446" spans="1:10" ht="12.75">
      <c r="A446" s="98"/>
      <c r="B446" s="98"/>
      <c r="C446" s="98"/>
      <c r="D446" s="136"/>
      <c r="E446" s="28"/>
      <c r="F446" s="98"/>
      <c r="G446" s="98"/>
      <c r="H446" s="98"/>
      <c r="I446" s="98"/>
      <c r="J446" s="98"/>
    </row>
    <row r="447" spans="1:10" ht="12.75">
      <c r="A447" s="98"/>
      <c r="B447" s="98"/>
      <c r="C447" s="98"/>
      <c r="D447" s="136"/>
      <c r="E447" s="28"/>
      <c r="F447" s="98"/>
      <c r="G447" s="98"/>
      <c r="H447" s="98"/>
      <c r="I447" s="98"/>
      <c r="J447" s="98"/>
    </row>
    <row r="448" spans="1:10" ht="12.75">
      <c r="A448" s="98"/>
      <c r="B448" s="98"/>
      <c r="C448" s="98"/>
      <c r="D448" s="136"/>
      <c r="E448" s="28"/>
      <c r="F448" s="98"/>
      <c r="G448" s="98"/>
      <c r="H448" s="98"/>
      <c r="I448" s="98"/>
      <c r="J448" s="98"/>
    </row>
    <row r="449" spans="1:10" ht="12.75">
      <c r="A449" s="98"/>
      <c r="B449" s="98"/>
      <c r="C449" s="98"/>
      <c r="D449" s="136"/>
      <c r="E449" s="28"/>
      <c r="F449" s="98"/>
      <c r="G449" s="98"/>
      <c r="H449" s="98"/>
      <c r="I449" s="98"/>
      <c r="J449" s="98"/>
    </row>
    <row r="450" spans="1:10" ht="12.75">
      <c r="A450" s="98"/>
      <c r="B450" s="98"/>
      <c r="C450" s="98"/>
      <c r="D450" s="136"/>
      <c r="E450" s="28"/>
      <c r="F450" s="98"/>
      <c r="G450" s="98"/>
      <c r="H450" s="98"/>
      <c r="I450" s="98"/>
      <c r="J450" s="98"/>
    </row>
    <row r="451" spans="1:10" ht="12.75">
      <c r="A451" s="98"/>
      <c r="B451" s="98"/>
      <c r="C451" s="98"/>
      <c r="D451" s="136"/>
      <c r="E451" s="28"/>
      <c r="F451" s="98"/>
      <c r="G451" s="98"/>
      <c r="H451" s="98"/>
      <c r="I451" s="98"/>
      <c r="J451" s="98"/>
    </row>
    <row r="452" spans="1:10" ht="12.75">
      <c r="A452" s="98"/>
      <c r="B452" s="98"/>
      <c r="C452" s="98"/>
      <c r="D452" s="136"/>
      <c r="E452" s="28"/>
      <c r="F452" s="98"/>
      <c r="G452" s="98"/>
      <c r="H452" s="98"/>
      <c r="I452" s="98"/>
      <c r="J452" s="98"/>
    </row>
    <row r="453" spans="1:10" ht="12.75">
      <c r="A453" s="98"/>
      <c r="B453" s="98"/>
      <c r="C453" s="98"/>
      <c r="D453" s="136"/>
      <c r="E453" s="28"/>
      <c r="F453" s="98"/>
      <c r="G453" s="98"/>
      <c r="H453" s="98"/>
      <c r="I453" s="98"/>
      <c r="J453" s="98"/>
    </row>
    <row r="454" spans="1:10" ht="12.75">
      <c r="A454" s="98"/>
      <c r="B454" s="98"/>
      <c r="C454" s="98"/>
      <c r="D454" s="136"/>
      <c r="E454" s="28"/>
      <c r="F454" s="98"/>
      <c r="G454" s="98"/>
      <c r="H454" s="98"/>
      <c r="I454" s="98"/>
      <c r="J454" s="98"/>
    </row>
    <row r="455" spans="1:10" ht="12.75">
      <c r="A455" s="98"/>
      <c r="B455" s="98"/>
      <c r="C455" s="98"/>
      <c r="D455" s="136"/>
      <c r="E455" s="28"/>
      <c r="F455" s="98"/>
      <c r="G455" s="98"/>
      <c r="H455" s="98"/>
      <c r="I455" s="98"/>
      <c r="J455" s="98"/>
    </row>
    <row r="456" spans="1:10" ht="12.75">
      <c r="A456" s="98"/>
      <c r="B456" s="98"/>
      <c r="C456" s="98"/>
      <c r="D456" s="136"/>
      <c r="E456" s="28"/>
      <c r="F456" s="98"/>
      <c r="G456" s="98"/>
      <c r="H456" s="98"/>
      <c r="I456" s="98"/>
      <c r="J456" s="98"/>
    </row>
    <row r="457" spans="1:10" ht="12.75">
      <c r="A457" s="98"/>
      <c r="B457" s="98"/>
      <c r="C457" s="98"/>
      <c r="D457" s="136"/>
      <c r="E457" s="28"/>
      <c r="F457" s="98"/>
      <c r="G457" s="98"/>
      <c r="H457" s="98"/>
      <c r="I457" s="98"/>
      <c r="J457" s="98"/>
    </row>
    <row r="458" spans="1:10" ht="12.75">
      <c r="A458" s="98"/>
      <c r="B458" s="98"/>
      <c r="C458" s="98"/>
      <c r="D458" s="136"/>
      <c r="E458" s="28"/>
      <c r="F458" s="98"/>
      <c r="G458" s="98"/>
      <c r="H458" s="98"/>
      <c r="I458" s="98"/>
      <c r="J458" s="98"/>
    </row>
    <row r="459" spans="1:10" ht="12.75">
      <c r="A459" s="98"/>
      <c r="B459" s="98"/>
      <c r="C459" s="98"/>
      <c r="D459" s="136"/>
      <c r="E459" s="28"/>
      <c r="F459" s="98"/>
      <c r="G459" s="98"/>
      <c r="H459" s="98"/>
      <c r="I459" s="98"/>
      <c r="J459" s="98"/>
    </row>
    <row r="460" spans="1:10" ht="12.75">
      <c r="A460" s="98"/>
      <c r="B460" s="98"/>
      <c r="C460" s="98"/>
      <c r="D460" s="136"/>
      <c r="E460" s="28"/>
      <c r="F460" s="98"/>
      <c r="G460" s="98"/>
      <c r="H460" s="98"/>
      <c r="I460" s="98"/>
      <c r="J460" s="98"/>
    </row>
    <row r="461" spans="1:10" ht="12.75">
      <c r="A461" s="98"/>
      <c r="B461" s="98"/>
      <c r="C461" s="98"/>
      <c r="D461" s="136"/>
      <c r="E461" s="28"/>
      <c r="F461" s="98"/>
      <c r="G461" s="98"/>
      <c r="H461" s="98"/>
      <c r="I461" s="98"/>
      <c r="J461" s="98"/>
    </row>
    <row r="462" spans="1:10" ht="12.75">
      <c r="A462" s="98"/>
      <c r="B462" s="98"/>
      <c r="C462" s="98"/>
      <c r="D462" s="136"/>
      <c r="E462" s="28"/>
      <c r="F462" s="98"/>
      <c r="G462" s="98"/>
      <c r="H462" s="98"/>
      <c r="I462" s="98"/>
      <c r="J462" s="98"/>
    </row>
    <row r="463" spans="1:10" ht="12.75">
      <c r="A463" s="98"/>
      <c r="B463" s="98"/>
      <c r="C463" s="98"/>
      <c r="D463" s="136"/>
      <c r="E463" s="28"/>
      <c r="F463" s="98"/>
      <c r="G463" s="98"/>
      <c r="H463" s="98"/>
      <c r="I463" s="98"/>
      <c r="J463" s="98"/>
    </row>
    <row r="464" spans="1:10" ht="12.75">
      <c r="A464" s="98"/>
      <c r="B464" s="98"/>
      <c r="C464" s="98"/>
      <c r="D464" s="136"/>
      <c r="E464" s="28"/>
      <c r="F464" s="98"/>
      <c r="G464" s="98"/>
      <c r="H464" s="98"/>
      <c r="I464" s="98"/>
      <c r="J464" s="98"/>
    </row>
    <row r="465" spans="1:10" ht="12.75">
      <c r="A465" s="98"/>
      <c r="B465" s="98"/>
      <c r="C465" s="98"/>
      <c r="D465" s="136"/>
      <c r="E465" s="28"/>
      <c r="F465" s="98"/>
      <c r="G465" s="98"/>
      <c r="H465" s="98"/>
      <c r="I465" s="98"/>
      <c r="J465" s="98"/>
    </row>
    <row r="466" spans="1:10" ht="12.75">
      <c r="A466" s="98"/>
      <c r="B466" s="98"/>
      <c r="C466" s="98"/>
      <c r="D466" s="136"/>
      <c r="E466" s="28"/>
      <c r="F466" s="98"/>
      <c r="G466" s="98"/>
      <c r="H466" s="98"/>
      <c r="I466" s="98"/>
      <c r="J466" s="98"/>
    </row>
    <row r="467" spans="1:10" ht="12.75">
      <c r="A467" s="98"/>
      <c r="B467" s="98"/>
      <c r="C467" s="98"/>
      <c r="D467" s="136"/>
      <c r="E467" s="28"/>
      <c r="F467" s="98"/>
      <c r="G467" s="98"/>
      <c r="H467" s="98"/>
      <c r="I467" s="98"/>
      <c r="J467" s="98"/>
    </row>
    <row r="468" spans="1:10" ht="12.75">
      <c r="A468" s="98"/>
      <c r="B468" s="98"/>
      <c r="C468" s="98"/>
      <c r="D468" s="136"/>
      <c r="E468" s="28"/>
      <c r="F468" s="98"/>
      <c r="G468" s="98"/>
      <c r="H468" s="98"/>
      <c r="I468" s="98"/>
      <c r="J468" s="98"/>
    </row>
    <row r="469" spans="1:10" ht="12.75">
      <c r="A469" s="98"/>
      <c r="B469" s="98"/>
      <c r="C469" s="98"/>
      <c r="D469" s="136"/>
      <c r="E469" s="28"/>
      <c r="F469" s="98"/>
      <c r="G469" s="98"/>
      <c r="H469" s="98"/>
      <c r="I469" s="98"/>
      <c r="J469" s="98"/>
    </row>
    <row r="470" spans="1:10" ht="12.75">
      <c r="A470" s="98"/>
      <c r="B470" s="98"/>
      <c r="C470" s="98"/>
      <c r="D470" s="136"/>
      <c r="E470" s="28"/>
      <c r="F470" s="98"/>
      <c r="G470" s="98"/>
      <c r="H470" s="98"/>
      <c r="I470" s="98"/>
      <c r="J470" s="98"/>
    </row>
    <row r="471" spans="1:10" ht="12.75">
      <c r="A471" s="98"/>
      <c r="B471" s="98"/>
      <c r="C471" s="98"/>
      <c r="D471" s="136"/>
      <c r="E471" s="28"/>
      <c r="F471" s="98"/>
      <c r="G471" s="98"/>
      <c r="H471" s="98"/>
      <c r="I471" s="98"/>
      <c r="J471" s="98"/>
    </row>
    <row r="472" spans="1:10" ht="12.75">
      <c r="A472" s="98"/>
      <c r="B472" s="98"/>
      <c r="C472" s="98"/>
      <c r="D472" s="136"/>
      <c r="E472" s="28"/>
      <c r="F472" s="98"/>
      <c r="G472" s="98"/>
      <c r="H472" s="98"/>
      <c r="I472" s="98"/>
      <c r="J472" s="98"/>
    </row>
    <row r="473" spans="1:10" ht="12.75">
      <c r="A473" s="98"/>
      <c r="B473" s="98"/>
      <c r="C473" s="98"/>
      <c r="D473" s="136"/>
      <c r="E473" s="28"/>
      <c r="F473" s="98"/>
      <c r="G473" s="98"/>
      <c r="H473" s="98"/>
      <c r="I473" s="98"/>
      <c r="J473" s="98"/>
    </row>
    <row r="474" spans="1:10" ht="12.75">
      <c r="A474" s="98"/>
      <c r="B474" s="98"/>
      <c r="C474" s="98"/>
      <c r="D474" s="136"/>
      <c r="E474" s="28"/>
      <c r="F474" s="98"/>
      <c r="G474" s="98"/>
      <c r="H474" s="98"/>
      <c r="I474" s="98"/>
      <c r="J474" s="98"/>
    </row>
    <row r="475" spans="1:10" ht="12.75">
      <c r="A475" s="98"/>
      <c r="B475" s="98"/>
      <c r="C475" s="98"/>
      <c r="D475" s="136"/>
      <c r="E475" s="28"/>
      <c r="F475" s="98"/>
      <c r="G475" s="98"/>
      <c r="H475" s="98"/>
      <c r="I475" s="98"/>
      <c r="J475" s="98"/>
    </row>
    <row r="476" spans="1:10" ht="12.75">
      <c r="A476" s="98"/>
      <c r="B476" s="98"/>
      <c r="C476" s="98"/>
      <c r="D476" s="136"/>
      <c r="E476" s="28"/>
      <c r="F476" s="98"/>
      <c r="G476" s="98"/>
      <c r="H476" s="98"/>
      <c r="I476" s="98"/>
      <c r="J476" s="98"/>
    </row>
    <row r="477" spans="1:10" ht="12.75">
      <c r="A477" s="98"/>
      <c r="B477" s="98"/>
      <c r="C477" s="98"/>
      <c r="D477" s="136"/>
      <c r="E477" s="28"/>
      <c r="F477" s="98"/>
      <c r="G477" s="98"/>
      <c r="H477" s="98"/>
      <c r="I477" s="98"/>
      <c r="J477" s="98"/>
    </row>
    <row r="478" spans="1:10" ht="12.75">
      <c r="A478" s="98"/>
      <c r="B478" s="98"/>
      <c r="C478" s="98"/>
      <c r="D478" s="136"/>
      <c r="E478" s="28"/>
      <c r="F478" s="98"/>
      <c r="G478" s="98"/>
      <c r="H478" s="98"/>
      <c r="I478" s="98"/>
      <c r="J478" s="98"/>
    </row>
    <row r="479" spans="1:10" ht="12.75">
      <c r="A479" s="98"/>
      <c r="B479" s="98"/>
      <c r="C479" s="98"/>
      <c r="D479" s="136"/>
      <c r="E479" s="28"/>
      <c r="F479" s="98"/>
      <c r="G479" s="98"/>
      <c r="H479" s="98"/>
      <c r="I479" s="98"/>
      <c r="J479" s="98"/>
    </row>
    <row r="480" spans="1:10" ht="12.75">
      <c r="A480" s="98"/>
      <c r="B480" s="98"/>
      <c r="C480" s="98"/>
      <c r="D480" s="136"/>
      <c r="E480" s="28"/>
      <c r="F480" s="98"/>
      <c r="G480" s="98"/>
      <c r="H480" s="98"/>
      <c r="I480" s="98"/>
      <c r="J480" s="98"/>
    </row>
    <row r="481" spans="1:10" ht="12.75">
      <c r="A481" s="98"/>
      <c r="B481" s="98"/>
      <c r="C481" s="98"/>
      <c r="D481" s="136"/>
      <c r="E481" s="28"/>
      <c r="F481" s="98"/>
      <c r="G481" s="98"/>
      <c r="H481" s="98"/>
      <c r="I481" s="98"/>
      <c r="J481" s="98"/>
    </row>
    <row r="482" spans="1:10" ht="12.75">
      <c r="A482" s="98"/>
      <c r="B482" s="98"/>
      <c r="C482" s="98"/>
      <c r="D482" s="136"/>
      <c r="E482" s="28"/>
      <c r="F482" s="98"/>
      <c r="G482" s="98"/>
      <c r="H482" s="98"/>
      <c r="I482" s="98"/>
      <c r="J482" s="98"/>
    </row>
    <row r="483" spans="1:10" ht="12.75">
      <c r="A483" s="98"/>
      <c r="B483" s="98"/>
      <c r="C483" s="98"/>
      <c r="D483" s="136"/>
      <c r="E483" s="28"/>
      <c r="F483" s="98"/>
      <c r="G483" s="98"/>
      <c r="H483" s="98"/>
      <c r="I483" s="98"/>
      <c r="J483" s="98"/>
    </row>
    <row r="484" spans="1:10" ht="12.75">
      <c r="A484" s="98"/>
      <c r="B484" s="98"/>
      <c r="C484" s="98"/>
      <c r="D484" s="136"/>
      <c r="E484" s="28"/>
      <c r="F484" s="98"/>
      <c r="G484" s="98"/>
      <c r="H484" s="98"/>
      <c r="I484" s="98"/>
      <c r="J484" s="98"/>
    </row>
    <row r="485" spans="1:10" ht="12.75">
      <c r="A485" s="98"/>
      <c r="B485" s="98"/>
      <c r="C485" s="98"/>
      <c r="D485" s="136"/>
      <c r="E485" s="28"/>
      <c r="F485" s="98"/>
      <c r="G485" s="98"/>
      <c r="H485" s="98"/>
      <c r="I485" s="98"/>
      <c r="J485" s="98"/>
    </row>
    <row r="486" spans="1:10" ht="12.75">
      <c r="A486" s="98"/>
      <c r="B486" s="98"/>
      <c r="C486" s="98"/>
      <c r="D486" s="136"/>
      <c r="E486" s="28"/>
      <c r="F486" s="98"/>
      <c r="G486" s="98"/>
      <c r="H486" s="98"/>
      <c r="I486" s="98"/>
      <c r="J486" s="98"/>
    </row>
    <row r="487" spans="1:10" ht="12.75">
      <c r="A487" s="98"/>
      <c r="B487" s="98"/>
      <c r="C487" s="98"/>
      <c r="D487" s="136"/>
      <c r="E487" s="28"/>
      <c r="F487" s="98"/>
      <c r="G487" s="98"/>
      <c r="H487" s="98"/>
      <c r="I487" s="98"/>
      <c r="J487" s="98"/>
    </row>
    <row r="488" spans="1:10" ht="12.75">
      <c r="A488" s="98"/>
      <c r="B488" s="98"/>
      <c r="C488" s="98"/>
      <c r="D488" s="136"/>
      <c r="E488" s="28"/>
      <c r="F488" s="98"/>
      <c r="G488" s="98"/>
      <c r="H488" s="98"/>
      <c r="I488" s="98"/>
      <c r="J488" s="98"/>
    </row>
    <row r="489" spans="1:10" ht="12.75">
      <c r="A489" s="98"/>
      <c r="B489" s="98"/>
      <c r="C489" s="98"/>
      <c r="D489" s="136"/>
      <c r="E489" s="28"/>
      <c r="F489" s="98"/>
      <c r="G489" s="98"/>
      <c r="H489" s="98"/>
      <c r="I489" s="98"/>
      <c r="J489" s="98"/>
    </row>
    <row r="490" spans="1:10" ht="12.75">
      <c r="A490" s="98"/>
      <c r="B490" s="98"/>
      <c r="C490" s="98"/>
      <c r="D490" s="136"/>
      <c r="E490" s="28"/>
      <c r="F490" s="98"/>
      <c r="G490" s="98"/>
      <c r="H490" s="98"/>
      <c r="I490" s="98"/>
      <c r="J490" s="98"/>
    </row>
    <row r="491" spans="1:10" ht="12.75">
      <c r="A491" s="98"/>
      <c r="B491" s="98"/>
      <c r="C491" s="98"/>
      <c r="D491" s="136"/>
      <c r="E491" s="28"/>
      <c r="F491" s="98"/>
      <c r="G491" s="98"/>
      <c r="H491" s="98"/>
      <c r="I491" s="98"/>
      <c r="J491" s="98"/>
    </row>
    <row r="492" spans="1:10" ht="12.75">
      <c r="A492" s="98"/>
      <c r="B492" s="98"/>
      <c r="C492" s="98"/>
      <c r="D492" s="136"/>
      <c r="E492" s="28"/>
      <c r="F492" s="98"/>
      <c r="G492" s="98"/>
      <c r="H492" s="98"/>
      <c r="I492" s="98"/>
      <c r="J492" s="98"/>
    </row>
    <row r="493" spans="1:10" ht="12.75">
      <c r="A493" s="98"/>
      <c r="B493" s="98"/>
      <c r="C493" s="98"/>
      <c r="D493" s="136"/>
      <c r="E493" s="28"/>
      <c r="F493" s="98"/>
      <c r="G493" s="98"/>
      <c r="H493" s="98"/>
      <c r="I493" s="98"/>
      <c r="J493" s="98"/>
    </row>
    <row r="494" spans="1:10" ht="12.75">
      <c r="A494" s="98"/>
      <c r="B494" s="98"/>
      <c r="C494" s="98"/>
      <c r="D494" s="136"/>
      <c r="E494" s="28"/>
      <c r="F494" s="98"/>
      <c r="G494" s="98"/>
      <c r="H494" s="98"/>
      <c r="I494" s="98"/>
      <c r="J494" s="98"/>
    </row>
    <row r="495" spans="1:10" ht="12.75">
      <c r="A495" s="98"/>
      <c r="B495" s="98"/>
      <c r="C495" s="98"/>
      <c r="D495" s="136"/>
      <c r="E495" s="28"/>
      <c r="F495" s="98"/>
      <c r="G495" s="98"/>
      <c r="H495" s="98"/>
      <c r="I495" s="98"/>
      <c r="J495" s="98"/>
    </row>
    <row r="496" spans="1:10" ht="12.75">
      <c r="A496" s="98"/>
      <c r="B496" s="98"/>
      <c r="C496" s="98"/>
      <c r="D496" s="136"/>
      <c r="E496" s="28"/>
      <c r="F496" s="98"/>
      <c r="G496" s="98"/>
      <c r="H496" s="98"/>
      <c r="I496" s="98"/>
      <c r="J496" s="98"/>
    </row>
    <row r="497" spans="1:10" ht="12.75">
      <c r="A497" s="98"/>
      <c r="B497" s="98"/>
      <c r="C497" s="98"/>
      <c r="D497" s="136"/>
      <c r="E497" s="28"/>
      <c r="F497" s="98"/>
      <c r="G497" s="98"/>
      <c r="H497" s="98"/>
      <c r="I497" s="98"/>
      <c r="J497" s="98"/>
    </row>
    <row r="498" spans="1:10" ht="12.75">
      <c r="A498" s="98"/>
      <c r="B498" s="98"/>
      <c r="C498" s="98"/>
      <c r="D498" s="136"/>
      <c r="E498" s="28"/>
      <c r="F498" s="98"/>
      <c r="G498" s="98"/>
      <c r="H498" s="98"/>
      <c r="I498" s="98"/>
      <c r="J498" s="98"/>
    </row>
    <row r="499" spans="1:10" ht="12.75">
      <c r="A499" s="98"/>
      <c r="B499" s="98"/>
      <c r="C499" s="98"/>
      <c r="D499" s="136"/>
      <c r="E499" s="28"/>
      <c r="F499" s="98"/>
      <c r="G499" s="98"/>
      <c r="H499" s="98"/>
      <c r="I499" s="98"/>
      <c r="J499" s="98"/>
    </row>
    <row r="500" spans="1:10" ht="12.75">
      <c r="A500" s="98"/>
      <c r="B500" s="98"/>
      <c r="C500" s="98"/>
      <c r="D500" s="136"/>
      <c r="E500" s="28"/>
      <c r="F500" s="98"/>
      <c r="G500" s="98"/>
      <c r="H500" s="98"/>
      <c r="I500" s="98"/>
      <c r="J500" s="98"/>
    </row>
    <row r="501" spans="1:10" ht="12.75">
      <c r="A501" s="98"/>
      <c r="B501" s="98"/>
      <c r="C501" s="98"/>
      <c r="D501" s="136"/>
      <c r="E501" s="28"/>
      <c r="F501" s="98"/>
      <c r="G501" s="98"/>
      <c r="H501" s="98"/>
      <c r="I501" s="98"/>
      <c r="J501" s="98"/>
    </row>
    <row r="502" spans="1:10" ht="12.75">
      <c r="A502" s="98"/>
      <c r="B502" s="98"/>
      <c r="C502" s="98"/>
      <c r="D502" s="136"/>
      <c r="E502" s="28"/>
      <c r="F502" s="98"/>
      <c r="G502" s="98"/>
      <c r="H502" s="98"/>
      <c r="I502" s="98"/>
      <c r="J502" s="98"/>
    </row>
    <row r="503" spans="1:10" ht="12.75">
      <c r="A503" s="98"/>
      <c r="B503" s="98"/>
      <c r="C503" s="98"/>
      <c r="D503" s="136"/>
      <c r="E503" s="28"/>
      <c r="F503" s="98"/>
      <c r="G503" s="98"/>
      <c r="H503" s="98"/>
      <c r="I503" s="98"/>
      <c r="J503" s="98"/>
    </row>
    <row r="504" spans="1:10" ht="12.75">
      <c r="A504" s="98"/>
      <c r="B504" s="98"/>
      <c r="C504" s="98"/>
      <c r="D504" s="136"/>
      <c r="E504" s="28"/>
      <c r="F504" s="98"/>
      <c r="G504" s="98"/>
      <c r="H504" s="98"/>
      <c r="I504" s="98"/>
      <c r="J504" s="98"/>
    </row>
    <row r="505" spans="1:10" ht="12.75">
      <c r="A505" s="98"/>
      <c r="B505" s="98"/>
      <c r="C505" s="98"/>
      <c r="D505" s="136"/>
      <c r="E505" s="28"/>
      <c r="F505" s="98"/>
      <c r="G505" s="98"/>
      <c r="H505" s="98"/>
      <c r="I505" s="98"/>
      <c r="J505" s="98"/>
    </row>
    <row r="506" spans="1:10" ht="12.75">
      <c r="A506" s="98"/>
      <c r="B506" s="98"/>
      <c r="C506" s="98"/>
      <c r="D506" s="136"/>
      <c r="E506" s="28"/>
      <c r="F506" s="98"/>
      <c r="G506" s="98"/>
      <c r="H506" s="98"/>
      <c r="I506" s="98"/>
      <c r="J506" s="98"/>
    </row>
    <row r="507" spans="1:10" ht="12.75">
      <c r="A507" s="98"/>
      <c r="B507" s="98"/>
      <c r="C507" s="98"/>
      <c r="D507" s="136"/>
      <c r="E507" s="28"/>
      <c r="F507" s="98"/>
      <c r="G507" s="98"/>
      <c r="H507" s="98"/>
      <c r="I507" s="98"/>
      <c r="J507" s="98"/>
    </row>
    <row r="508" spans="1:10" ht="12.75">
      <c r="A508" s="98"/>
      <c r="B508" s="98"/>
      <c r="C508" s="98"/>
      <c r="D508" s="136"/>
      <c r="E508" s="28"/>
      <c r="F508" s="98"/>
      <c r="G508" s="98"/>
      <c r="H508" s="98"/>
      <c r="I508" s="98"/>
      <c r="J508" s="98"/>
    </row>
    <row r="509" spans="1:10" ht="12.75">
      <c r="A509" s="98"/>
      <c r="B509" s="98"/>
      <c r="C509" s="98"/>
      <c r="D509" s="136"/>
      <c r="E509" s="28"/>
      <c r="F509" s="98"/>
      <c r="G509" s="98"/>
      <c r="H509" s="98"/>
      <c r="I509" s="98"/>
      <c r="J509" s="98"/>
    </row>
    <row r="510" spans="1:10" ht="12.75">
      <c r="A510" s="98"/>
      <c r="B510" s="98"/>
      <c r="C510" s="98"/>
      <c r="D510" s="136"/>
      <c r="E510" s="28"/>
      <c r="F510" s="98"/>
      <c r="G510" s="98"/>
      <c r="H510" s="98"/>
      <c r="I510" s="98"/>
      <c r="J510" s="98"/>
    </row>
    <row r="511" spans="1:10" ht="12.75">
      <c r="A511" s="98"/>
      <c r="B511" s="98"/>
      <c r="C511" s="98"/>
      <c r="D511" s="136"/>
      <c r="E511" s="28"/>
      <c r="F511" s="98"/>
      <c r="G511" s="98"/>
      <c r="H511" s="98"/>
      <c r="I511" s="98"/>
      <c r="J511" s="98"/>
    </row>
    <row r="512" spans="1:10" ht="12.75">
      <c r="A512" s="98"/>
      <c r="B512" s="98"/>
      <c r="C512" s="98"/>
      <c r="D512" s="136"/>
      <c r="E512" s="28"/>
      <c r="F512" s="98"/>
      <c r="G512" s="98"/>
      <c r="H512" s="98"/>
      <c r="I512" s="98"/>
      <c r="J512" s="98"/>
    </row>
    <row r="513" spans="1:10" ht="12.75">
      <c r="A513" s="98"/>
      <c r="B513" s="98"/>
      <c r="C513" s="98"/>
      <c r="D513" s="136"/>
      <c r="E513" s="28"/>
      <c r="F513" s="98"/>
      <c r="G513" s="98"/>
      <c r="H513" s="98"/>
      <c r="I513" s="98"/>
      <c r="J513" s="98"/>
    </row>
    <row r="514" spans="1:10" ht="12.75">
      <c r="A514" s="98"/>
      <c r="B514" s="98"/>
      <c r="C514" s="98"/>
      <c r="D514" s="136"/>
      <c r="E514" s="28"/>
      <c r="F514" s="98"/>
      <c r="G514" s="98"/>
      <c r="H514" s="98"/>
      <c r="I514" s="98"/>
      <c r="J514" s="98"/>
    </row>
    <row r="515" spans="1:10" ht="12.75">
      <c r="A515" s="98"/>
      <c r="B515" s="98"/>
      <c r="C515" s="98"/>
      <c r="D515" s="136"/>
      <c r="E515" s="28"/>
      <c r="F515" s="98"/>
      <c r="G515" s="98"/>
      <c r="H515" s="98"/>
      <c r="I515" s="98"/>
      <c r="J515" s="98"/>
    </row>
    <row r="516" spans="1:10" ht="12.75">
      <c r="A516" s="98"/>
      <c r="B516" s="98"/>
      <c r="C516" s="98"/>
      <c r="D516" s="136"/>
      <c r="E516" s="28"/>
      <c r="F516" s="98"/>
      <c r="G516" s="98"/>
      <c r="H516" s="98"/>
      <c r="I516" s="98"/>
      <c r="J516" s="98"/>
    </row>
    <row r="517" spans="1:10" ht="12.75">
      <c r="A517" s="98"/>
      <c r="B517" s="98"/>
      <c r="C517" s="98"/>
      <c r="D517" s="136"/>
      <c r="E517" s="28"/>
      <c r="F517" s="98"/>
      <c r="G517" s="98"/>
      <c r="H517" s="98"/>
      <c r="I517" s="98"/>
      <c r="J517" s="98"/>
    </row>
    <row r="518" spans="1:10" ht="12.75">
      <c r="A518" s="98"/>
      <c r="B518" s="98"/>
      <c r="C518" s="98"/>
      <c r="D518" s="136"/>
      <c r="E518" s="28"/>
      <c r="F518" s="98"/>
      <c r="G518" s="98"/>
      <c r="H518" s="98"/>
      <c r="I518" s="98"/>
      <c r="J518" s="98"/>
    </row>
    <row r="519" spans="1:10" ht="12.75">
      <c r="A519" s="98"/>
      <c r="B519" s="98"/>
      <c r="C519" s="98"/>
      <c r="D519" s="136"/>
      <c r="E519" s="28"/>
      <c r="F519" s="98"/>
      <c r="G519" s="98"/>
      <c r="H519" s="98"/>
      <c r="I519" s="98"/>
      <c r="J519" s="98"/>
    </row>
    <row r="520" spans="1:10" ht="12.75">
      <c r="A520" s="98"/>
      <c r="B520" s="98"/>
      <c r="C520" s="98"/>
      <c r="D520" s="136"/>
      <c r="E520" s="28"/>
      <c r="F520" s="98"/>
      <c r="G520" s="98"/>
      <c r="H520" s="98"/>
      <c r="I520" s="98"/>
      <c r="J520" s="98"/>
    </row>
    <row r="521" spans="1:10" ht="12.75">
      <c r="A521" s="98"/>
      <c r="B521" s="98"/>
      <c r="C521" s="98"/>
      <c r="D521" s="136"/>
      <c r="E521" s="28"/>
      <c r="F521" s="98"/>
      <c r="G521" s="98"/>
      <c r="H521" s="98"/>
      <c r="I521" s="98"/>
      <c r="J521" s="98"/>
    </row>
    <row r="522" spans="1:10" ht="12.75">
      <c r="A522" s="98"/>
      <c r="B522" s="98"/>
      <c r="C522" s="98"/>
      <c r="D522" s="136"/>
      <c r="E522" s="28"/>
      <c r="F522" s="98"/>
      <c r="G522" s="98"/>
      <c r="H522" s="98"/>
      <c r="I522" s="98"/>
      <c r="J522" s="98"/>
    </row>
    <row r="523" spans="1:10" ht="12.75">
      <c r="A523" s="98"/>
      <c r="B523" s="98"/>
      <c r="C523" s="98"/>
      <c r="D523" s="136"/>
      <c r="E523" s="28"/>
      <c r="F523" s="98"/>
      <c r="G523" s="98"/>
      <c r="H523" s="98"/>
      <c r="I523" s="98"/>
      <c r="J523" s="98"/>
    </row>
    <row r="524" spans="1:10" ht="12.75">
      <c r="A524" s="98"/>
      <c r="B524" s="98"/>
      <c r="C524" s="98"/>
      <c r="D524" s="136"/>
      <c r="E524" s="28"/>
      <c r="F524" s="98"/>
      <c r="G524" s="98"/>
      <c r="H524" s="98"/>
      <c r="I524" s="98"/>
      <c r="J524" s="98"/>
    </row>
    <row r="525" spans="1:10" ht="12.75">
      <c r="A525" s="98"/>
      <c r="B525" s="98"/>
      <c r="C525" s="98"/>
      <c r="D525" s="136"/>
      <c r="E525" s="28"/>
      <c r="F525" s="98"/>
      <c r="G525" s="98"/>
      <c r="H525" s="98"/>
      <c r="I525" s="98"/>
      <c r="J525" s="98"/>
    </row>
    <row r="526" spans="1:10" ht="12.75">
      <c r="A526" s="98"/>
      <c r="B526" s="98"/>
      <c r="C526" s="98"/>
      <c r="D526" s="136"/>
      <c r="E526" s="28"/>
      <c r="F526" s="98"/>
      <c r="G526" s="98"/>
      <c r="H526" s="98"/>
      <c r="I526" s="98"/>
      <c r="J526" s="98"/>
    </row>
    <row r="527" spans="1:10" ht="12.75">
      <c r="A527" s="98"/>
      <c r="B527" s="98"/>
      <c r="C527" s="98"/>
      <c r="D527" s="136"/>
      <c r="E527" s="28"/>
      <c r="F527" s="98"/>
      <c r="G527" s="98"/>
      <c r="H527" s="98"/>
      <c r="I527" s="98"/>
      <c r="J527" s="98"/>
    </row>
    <row r="528" spans="1:10" ht="12.75">
      <c r="A528" s="98"/>
      <c r="B528" s="98"/>
      <c r="C528" s="98"/>
      <c r="D528" s="136"/>
      <c r="E528" s="28"/>
      <c r="F528" s="98"/>
      <c r="G528" s="98"/>
      <c r="H528" s="98"/>
      <c r="I528" s="98"/>
      <c r="J528" s="98"/>
    </row>
    <row r="529" spans="1:10" ht="12.75">
      <c r="A529" s="98"/>
      <c r="B529" s="98"/>
      <c r="C529" s="98"/>
      <c r="D529" s="136"/>
      <c r="E529" s="28"/>
      <c r="F529" s="98"/>
      <c r="G529" s="98"/>
      <c r="H529" s="98"/>
      <c r="I529" s="98"/>
      <c r="J529" s="98"/>
    </row>
    <row r="530" spans="1:10" ht="12.75">
      <c r="A530" s="98"/>
      <c r="B530" s="98"/>
      <c r="C530" s="98"/>
      <c r="D530" s="136"/>
      <c r="E530" s="28"/>
      <c r="F530" s="98"/>
      <c r="G530" s="98"/>
      <c r="H530" s="98"/>
      <c r="I530" s="98"/>
      <c r="J530" s="98"/>
    </row>
    <row r="531" spans="1:10" ht="12.75">
      <c r="A531" s="98"/>
      <c r="B531" s="98"/>
      <c r="C531" s="98"/>
      <c r="D531" s="136"/>
      <c r="E531" s="28"/>
      <c r="F531" s="98"/>
      <c r="G531" s="98"/>
      <c r="H531" s="98"/>
      <c r="I531" s="98"/>
      <c r="J531" s="98"/>
    </row>
    <row r="532" spans="1:10" ht="12.75">
      <c r="A532" s="98"/>
      <c r="B532" s="98"/>
      <c r="C532" s="98"/>
      <c r="D532" s="136"/>
      <c r="E532" s="28"/>
      <c r="F532" s="98"/>
      <c r="G532" s="98"/>
      <c r="H532" s="98"/>
      <c r="I532" s="98"/>
      <c r="J532" s="98"/>
    </row>
    <row r="533" spans="1:10" ht="12.75">
      <c r="A533" s="98"/>
      <c r="B533" s="98"/>
      <c r="C533" s="98"/>
      <c r="D533" s="136"/>
      <c r="E533" s="28"/>
      <c r="F533" s="98"/>
      <c r="G533" s="98"/>
      <c r="H533" s="98"/>
      <c r="I533" s="98"/>
      <c r="J533" s="98"/>
    </row>
    <row r="534" spans="1:10" ht="12.75">
      <c r="A534" s="98"/>
      <c r="B534" s="98"/>
      <c r="C534" s="98"/>
      <c r="D534" s="136"/>
      <c r="E534" s="28"/>
      <c r="F534" s="98"/>
      <c r="G534" s="98"/>
      <c r="H534" s="98"/>
      <c r="I534" s="98"/>
      <c r="J534" s="98"/>
    </row>
    <row r="535" spans="1:10" ht="12.75">
      <c r="A535" s="98"/>
      <c r="B535" s="98"/>
      <c r="C535" s="98"/>
      <c r="D535" s="136"/>
      <c r="E535" s="28"/>
      <c r="F535" s="98"/>
      <c r="G535" s="98"/>
      <c r="H535" s="98"/>
      <c r="I535" s="98"/>
      <c r="J535" s="98"/>
    </row>
    <row r="536" spans="1:10" ht="12.75">
      <c r="A536" s="98"/>
      <c r="B536" s="98"/>
      <c r="C536" s="98"/>
      <c r="D536" s="136"/>
      <c r="E536" s="28"/>
      <c r="F536" s="98"/>
      <c r="G536" s="98"/>
      <c r="H536" s="98"/>
      <c r="I536" s="98"/>
      <c r="J536" s="98"/>
    </row>
    <row r="537" spans="1:10" ht="12.75">
      <c r="A537" s="98"/>
      <c r="B537" s="98"/>
      <c r="C537" s="98"/>
      <c r="D537" s="136"/>
      <c r="E537" s="28"/>
      <c r="F537" s="98"/>
      <c r="G537" s="98"/>
      <c r="H537" s="98"/>
      <c r="I537" s="98"/>
      <c r="J537" s="98"/>
    </row>
    <row r="538" spans="1:10" ht="12.75">
      <c r="A538" s="98"/>
      <c r="B538" s="98"/>
      <c r="C538" s="98"/>
      <c r="D538" s="136"/>
      <c r="E538" s="28"/>
      <c r="F538" s="98"/>
      <c r="G538" s="98"/>
      <c r="H538" s="98"/>
      <c r="I538" s="98"/>
      <c r="J538" s="98"/>
    </row>
    <row r="539" spans="1:10" ht="12.75">
      <c r="A539" s="98"/>
      <c r="B539" s="98"/>
      <c r="C539" s="98"/>
      <c r="D539" s="136"/>
      <c r="E539" s="28"/>
      <c r="F539" s="98"/>
      <c r="G539" s="98"/>
      <c r="H539" s="98"/>
      <c r="I539" s="98"/>
      <c r="J539" s="98"/>
    </row>
    <row r="540" spans="1:10" ht="12.75">
      <c r="A540" s="98"/>
      <c r="B540" s="98"/>
      <c r="C540" s="98"/>
      <c r="D540" s="136"/>
      <c r="E540" s="28"/>
      <c r="F540" s="98"/>
      <c r="G540" s="98"/>
      <c r="H540" s="98"/>
      <c r="I540" s="98"/>
      <c r="J540" s="98"/>
    </row>
    <row r="541" spans="1:10" ht="12.75">
      <c r="A541" s="98"/>
      <c r="B541" s="98"/>
      <c r="C541" s="98"/>
      <c r="D541" s="136"/>
      <c r="E541" s="28"/>
      <c r="F541" s="98"/>
      <c r="G541" s="98"/>
      <c r="H541" s="98"/>
      <c r="I541" s="98"/>
      <c r="J541" s="98"/>
    </row>
    <row r="542" spans="1:10" ht="12.75">
      <c r="A542" s="98"/>
      <c r="B542" s="98"/>
      <c r="C542" s="98"/>
      <c r="D542" s="136"/>
      <c r="E542" s="28"/>
      <c r="F542" s="98"/>
      <c r="G542" s="98"/>
      <c r="H542" s="98"/>
      <c r="I542" s="98"/>
      <c r="J542" s="98"/>
    </row>
    <row r="543" spans="1:10" ht="12.75">
      <c r="A543" s="98"/>
      <c r="B543" s="98"/>
      <c r="C543" s="98"/>
      <c r="D543" s="136"/>
      <c r="E543" s="28"/>
      <c r="F543" s="98"/>
      <c r="G543" s="98"/>
      <c r="H543" s="98"/>
      <c r="I543" s="98"/>
      <c r="J543" s="98"/>
    </row>
    <row r="544" spans="1:10" ht="12.75">
      <c r="A544" s="98"/>
      <c r="B544" s="98"/>
      <c r="C544" s="98"/>
      <c r="D544" s="136"/>
      <c r="E544" s="28"/>
      <c r="F544" s="98"/>
      <c r="G544" s="98"/>
      <c r="H544" s="98"/>
      <c r="I544" s="98"/>
      <c r="J544" s="98"/>
    </row>
    <row r="545" spans="1:10" ht="12.75">
      <c r="A545" s="98"/>
      <c r="B545" s="98"/>
      <c r="C545" s="98"/>
      <c r="D545" s="136"/>
      <c r="E545" s="28"/>
      <c r="F545" s="98"/>
      <c r="G545" s="98"/>
      <c r="H545" s="98"/>
      <c r="I545" s="98"/>
      <c r="J545" s="98"/>
    </row>
    <row r="546" spans="1:10" ht="12.75">
      <c r="A546" s="98"/>
      <c r="B546" s="98"/>
      <c r="C546" s="98"/>
      <c r="D546" s="136"/>
      <c r="E546" s="28"/>
      <c r="F546" s="98"/>
      <c r="G546" s="98"/>
      <c r="H546" s="98"/>
      <c r="I546" s="98"/>
      <c r="J546" s="98"/>
    </row>
    <row r="547" spans="1:10" ht="12.75">
      <c r="A547" s="98"/>
      <c r="B547" s="98"/>
      <c r="C547" s="98"/>
      <c r="D547" s="136"/>
      <c r="E547" s="28"/>
      <c r="F547" s="98"/>
      <c r="G547" s="98"/>
      <c r="H547" s="98"/>
      <c r="I547" s="98"/>
      <c r="J547" s="98"/>
    </row>
    <row r="548" spans="1:10" ht="12.75">
      <c r="A548" s="98"/>
      <c r="B548" s="98"/>
      <c r="C548" s="98"/>
      <c r="D548" s="136"/>
      <c r="E548" s="28"/>
      <c r="F548" s="98"/>
      <c r="G548" s="98"/>
      <c r="H548" s="98"/>
      <c r="I548" s="98"/>
      <c r="J548" s="98"/>
    </row>
    <row r="549" spans="1:10" ht="12.75">
      <c r="A549" s="98"/>
      <c r="B549" s="98"/>
      <c r="C549" s="98"/>
      <c r="D549" s="136"/>
      <c r="E549" s="28"/>
      <c r="F549" s="98"/>
      <c r="G549" s="98"/>
      <c r="H549" s="98"/>
      <c r="I549" s="98"/>
      <c r="J549" s="98"/>
    </row>
    <row r="550" spans="1:10" ht="12.75">
      <c r="A550" s="98"/>
      <c r="B550" s="98"/>
      <c r="C550" s="98"/>
      <c r="D550" s="136"/>
      <c r="E550" s="28"/>
      <c r="F550" s="98"/>
      <c r="G550" s="98"/>
      <c r="H550" s="98"/>
      <c r="I550" s="98"/>
      <c r="J550" s="98"/>
    </row>
    <row r="551" spans="1:10" ht="12.75">
      <c r="A551" s="98"/>
      <c r="B551" s="98"/>
      <c r="C551" s="98"/>
      <c r="D551" s="136"/>
      <c r="E551" s="28"/>
      <c r="F551" s="98"/>
      <c r="G551" s="98"/>
      <c r="H551" s="98"/>
      <c r="I551" s="98"/>
      <c r="J551" s="98"/>
    </row>
    <row r="552" spans="1:10" ht="12.75">
      <c r="A552" s="98"/>
      <c r="B552" s="98"/>
      <c r="C552" s="98"/>
      <c r="D552" s="136"/>
      <c r="E552" s="28"/>
      <c r="F552" s="98"/>
      <c r="G552" s="98"/>
      <c r="H552" s="98"/>
      <c r="I552" s="98"/>
      <c r="J552" s="98"/>
    </row>
    <row r="553" spans="1:10" ht="12.75">
      <c r="A553" s="98"/>
      <c r="B553" s="98"/>
      <c r="C553" s="98"/>
      <c r="D553" s="136"/>
      <c r="E553" s="28"/>
      <c r="F553" s="98"/>
      <c r="G553" s="98"/>
      <c r="H553" s="98"/>
      <c r="I553" s="98"/>
      <c r="J553" s="98"/>
    </row>
    <row r="554" spans="1:10" ht="12.75">
      <c r="A554" s="98"/>
      <c r="B554" s="98"/>
      <c r="C554" s="98"/>
      <c r="D554" s="136"/>
      <c r="E554" s="28"/>
      <c r="F554" s="98"/>
      <c r="G554" s="98"/>
      <c r="H554" s="98"/>
      <c r="I554" s="98"/>
      <c r="J554" s="98"/>
    </row>
    <row r="555" spans="1:10" ht="12.75">
      <c r="A555" s="98"/>
      <c r="B555" s="98"/>
      <c r="C555" s="98"/>
      <c r="D555" s="136"/>
      <c r="E555" s="28"/>
      <c r="F555" s="98"/>
      <c r="G555" s="98"/>
      <c r="H555" s="98"/>
      <c r="I555" s="98"/>
      <c r="J555" s="98"/>
    </row>
    <row r="556" spans="1:10" ht="12.75">
      <c r="A556" s="98"/>
      <c r="B556" s="98"/>
      <c r="C556" s="98"/>
      <c r="D556" s="136"/>
      <c r="E556" s="28"/>
      <c r="F556" s="98"/>
      <c r="G556" s="98"/>
      <c r="H556" s="98"/>
      <c r="I556" s="98"/>
      <c r="J556" s="98"/>
    </row>
    <row r="557" spans="1:10" ht="12.75">
      <c r="A557" s="98"/>
      <c r="B557" s="98"/>
      <c r="C557" s="98"/>
      <c r="D557" s="136"/>
      <c r="E557" s="28"/>
      <c r="F557" s="98"/>
      <c r="G557" s="98"/>
      <c r="H557" s="98"/>
      <c r="I557" s="98"/>
      <c r="J557" s="98"/>
    </row>
    <row r="558" spans="1:10" ht="12.75">
      <c r="A558" s="98"/>
      <c r="B558" s="98"/>
      <c r="C558" s="98"/>
      <c r="D558" s="136"/>
      <c r="E558" s="28"/>
      <c r="F558" s="98"/>
      <c r="G558" s="98"/>
      <c r="H558" s="98"/>
      <c r="I558" s="98"/>
      <c r="J558" s="98"/>
    </row>
    <row r="559" spans="1:10" ht="12.75">
      <c r="A559" s="98"/>
      <c r="B559" s="98"/>
      <c r="C559" s="98"/>
      <c r="D559" s="136"/>
      <c r="E559" s="28"/>
      <c r="F559" s="98"/>
      <c r="G559" s="98"/>
      <c r="H559" s="98"/>
      <c r="I559" s="98"/>
      <c r="J559" s="98"/>
    </row>
    <row r="560" spans="1:10" ht="12.75">
      <c r="A560" s="98"/>
      <c r="B560" s="98"/>
      <c r="C560" s="98"/>
      <c r="D560" s="136"/>
      <c r="E560" s="28"/>
      <c r="F560" s="98"/>
      <c r="G560" s="98"/>
      <c r="H560" s="98"/>
      <c r="I560" s="98"/>
      <c r="J560" s="98"/>
    </row>
    <row r="561" spans="1:10" ht="12.75">
      <c r="A561" s="98"/>
      <c r="B561" s="98"/>
      <c r="C561" s="98"/>
      <c r="D561" s="136"/>
      <c r="E561" s="28"/>
      <c r="F561" s="98"/>
      <c r="G561" s="98"/>
      <c r="H561" s="98"/>
      <c r="I561" s="98"/>
      <c r="J561" s="98"/>
    </row>
    <row r="562" spans="1:10" ht="12.75">
      <c r="A562" s="98"/>
      <c r="B562" s="98"/>
      <c r="C562" s="98"/>
      <c r="D562" s="136"/>
      <c r="E562" s="28"/>
      <c r="F562" s="98"/>
      <c r="G562" s="98"/>
      <c r="H562" s="98"/>
      <c r="I562" s="98"/>
      <c r="J562" s="98"/>
    </row>
    <row r="563" spans="1:10" ht="12.75">
      <c r="A563" s="98"/>
      <c r="B563" s="98"/>
      <c r="C563" s="98"/>
      <c r="D563" s="136"/>
      <c r="E563" s="28"/>
      <c r="F563" s="98"/>
      <c r="G563" s="98"/>
      <c r="H563" s="98"/>
      <c r="I563" s="98"/>
      <c r="J563" s="98"/>
    </row>
    <row r="564" spans="1:10" ht="12.75">
      <c r="A564" s="98"/>
      <c r="B564" s="98"/>
      <c r="C564" s="98"/>
      <c r="D564" s="136"/>
      <c r="E564" s="28"/>
      <c r="F564" s="98"/>
      <c r="G564" s="98"/>
      <c r="H564" s="98"/>
      <c r="I564" s="98"/>
      <c r="J564" s="98"/>
    </row>
    <row r="565" spans="1:10" ht="12.75">
      <c r="A565" s="98"/>
      <c r="B565" s="98"/>
      <c r="C565" s="98"/>
      <c r="D565" s="136"/>
      <c r="E565" s="28"/>
      <c r="F565" s="98"/>
      <c r="G565" s="98"/>
      <c r="H565" s="98"/>
      <c r="I565" s="98"/>
      <c r="J565" s="98"/>
    </row>
    <row r="566" spans="1:10" ht="12.75">
      <c r="A566" s="98"/>
      <c r="B566" s="98"/>
      <c r="C566" s="98"/>
      <c r="D566" s="136"/>
      <c r="E566" s="28"/>
      <c r="F566" s="98"/>
      <c r="G566" s="98"/>
      <c r="H566" s="98"/>
      <c r="I566" s="98"/>
      <c r="J566" s="98"/>
    </row>
    <row r="567" spans="1:10" ht="12.75">
      <c r="A567" s="98"/>
      <c r="B567" s="98"/>
      <c r="C567" s="98"/>
      <c r="D567" s="136"/>
      <c r="E567" s="28"/>
      <c r="F567" s="98"/>
      <c r="G567" s="98"/>
      <c r="H567" s="98"/>
      <c r="I567" s="98"/>
      <c r="J567" s="98"/>
    </row>
    <row r="568" spans="1:10" ht="12.75">
      <c r="A568" s="98"/>
      <c r="B568" s="98"/>
      <c r="C568" s="98"/>
      <c r="D568" s="136"/>
      <c r="E568" s="28"/>
      <c r="F568" s="98"/>
      <c r="G568" s="98"/>
      <c r="H568" s="98"/>
      <c r="I568" s="98"/>
      <c r="J568" s="98"/>
    </row>
    <row r="569" spans="1:10" ht="12.75">
      <c r="A569" s="98"/>
      <c r="B569" s="98"/>
      <c r="C569" s="98"/>
      <c r="D569" s="136"/>
      <c r="E569" s="28"/>
      <c r="F569" s="98"/>
      <c r="G569" s="98"/>
      <c r="H569" s="98"/>
      <c r="I569" s="98"/>
      <c r="J569" s="98"/>
    </row>
    <row r="570" spans="1:10" ht="12.75">
      <c r="A570" s="98"/>
      <c r="B570" s="98"/>
      <c r="C570" s="98"/>
      <c r="D570" s="136"/>
      <c r="E570" s="28"/>
      <c r="F570" s="98"/>
      <c r="G570" s="98"/>
      <c r="H570" s="98"/>
      <c r="I570" s="98"/>
      <c r="J570" s="98"/>
    </row>
    <row r="571" spans="1:10" ht="12.75">
      <c r="A571" s="98"/>
      <c r="B571" s="98"/>
      <c r="C571" s="98"/>
      <c r="D571" s="136"/>
      <c r="E571" s="28"/>
      <c r="F571" s="98"/>
      <c r="G571" s="98"/>
      <c r="H571" s="98"/>
      <c r="I571" s="98"/>
      <c r="J571" s="98"/>
    </row>
    <row r="572" spans="1:10" ht="12.75">
      <c r="A572" s="98"/>
      <c r="B572" s="98"/>
      <c r="C572" s="98"/>
      <c r="D572" s="136"/>
      <c r="E572" s="28"/>
      <c r="F572" s="98"/>
      <c r="G572" s="98"/>
      <c r="H572" s="98"/>
      <c r="I572" s="98"/>
      <c r="J572" s="98"/>
    </row>
    <row r="573" spans="1:10" ht="12.75">
      <c r="A573" s="98"/>
      <c r="B573" s="98"/>
      <c r="C573" s="98"/>
      <c r="D573" s="136"/>
      <c r="E573" s="28"/>
      <c r="F573" s="98"/>
      <c r="G573" s="98"/>
      <c r="H573" s="98"/>
      <c r="I573" s="98"/>
      <c r="J573" s="98"/>
    </row>
    <row r="574" spans="1:10" ht="12.75">
      <c r="A574" s="98"/>
      <c r="B574" s="98"/>
      <c r="C574" s="98"/>
      <c r="D574" s="136"/>
      <c r="E574" s="28"/>
      <c r="F574" s="98"/>
      <c r="G574" s="98"/>
      <c r="H574" s="98"/>
      <c r="I574" s="98"/>
      <c r="J574" s="98"/>
    </row>
    <row r="575" spans="1:10" ht="12.75">
      <c r="A575" s="98"/>
      <c r="B575" s="98"/>
      <c r="C575" s="98"/>
      <c r="D575" s="136"/>
      <c r="E575" s="28"/>
      <c r="F575" s="98"/>
      <c r="G575" s="98"/>
      <c r="H575" s="98"/>
      <c r="I575" s="98"/>
      <c r="J575" s="98"/>
    </row>
    <row r="576" spans="1:10" ht="12.75">
      <c r="A576" s="98"/>
      <c r="B576" s="98"/>
      <c r="C576" s="98"/>
      <c r="D576" s="136"/>
      <c r="E576" s="28"/>
      <c r="F576" s="98"/>
      <c r="G576" s="98"/>
      <c r="H576" s="98"/>
      <c r="I576" s="98"/>
      <c r="J576" s="98"/>
    </row>
    <row r="577" spans="1:10" ht="12.75">
      <c r="A577" s="98"/>
      <c r="B577" s="98"/>
      <c r="C577" s="98"/>
      <c r="D577" s="136"/>
      <c r="E577" s="28"/>
      <c r="F577" s="98"/>
      <c r="G577" s="98"/>
      <c r="H577" s="98"/>
      <c r="I577" s="98"/>
      <c r="J577" s="98"/>
    </row>
    <row r="578" spans="1:10" ht="12.75">
      <c r="A578" s="98"/>
      <c r="B578" s="98"/>
      <c r="C578" s="98"/>
      <c r="D578" s="136"/>
      <c r="E578" s="28"/>
      <c r="F578" s="98"/>
      <c r="G578" s="98"/>
      <c r="H578" s="98"/>
      <c r="I578" s="98"/>
      <c r="J578" s="98"/>
    </row>
    <row r="579" spans="1:10" ht="12.75">
      <c r="A579" s="98"/>
      <c r="B579" s="98"/>
      <c r="C579" s="98"/>
      <c r="D579" s="136"/>
      <c r="E579" s="28"/>
      <c r="F579" s="98"/>
      <c r="G579" s="98"/>
      <c r="H579" s="98"/>
      <c r="I579" s="98"/>
      <c r="J579" s="98"/>
    </row>
    <row r="580" spans="1:10" ht="12.75">
      <c r="A580" s="98"/>
      <c r="B580" s="98"/>
      <c r="C580" s="98"/>
      <c r="D580" s="136"/>
      <c r="E580" s="28"/>
      <c r="F580" s="98"/>
      <c r="G580" s="98"/>
      <c r="H580" s="98"/>
      <c r="I580" s="98"/>
      <c r="J580" s="98"/>
    </row>
    <row r="581" spans="1:10" ht="12.75">
      <c r="A581" s="98"/>
      <c r="B581" s="98"/>
      <c r="C581" s="98"/>
      <c r="D581" s="136"/>
      <c r="E581" s="28"/>
      <c r="F581" s="98"/>
      <c r="G581" s="98"/>
      <c r="H581" s="98"/>
      <c r="I581" s="98"/>
      <c r="J581" s="98"/>
    </row>
    <row r="582" spans="1:10" ht="12.75">
      <c r="A582" s="98"/>
      <c r="B582" s="98"/>
      <c r="C582" s="98"/>
      <c r="D582" s="136"/>
      <c r="E582" s="28"/>
      <c r="F582" s="98"/>
      <c r="G582" s="98"/>
      <c r="H582" s="98"/>
      <c r="I582" s="98"/>
      <c r="J582" s="98"/>
    </row>
    <row r="583" spans="1:10" ht="12.75">
      <c r="A583" s="98"/>
      <c r="B583" s="98"/>
      <c r="C583" s="98"/>
      <c r="D583" s="136"/>
      <c r="E583" s="28"/>
      <c r="F583" s="98"/>
      <c r="G583" s="98"/>
      <c r="H583" s="98"/>
      <c r="I583" s="98"/>
      <c r="J583" s="98"/>
    </row>
    <row r="584" spans="1:10" ht="12.75">
      <c r="A584" s="98"/>
      <c r="B584" s="98"/>
      <c r="C584" s="98"/>
      <c r="D584" s="136"/>
      <c r="E584" s="28"/>
      <c r="F584" s="98"/>
      <c r="G584" s="98"/>
      <c r="H584" s="98"/>
      <c r="I584" s="98"/>
      <c r="J584" s="98"/>
    </row>
    <row r="585" spans="1:10" ht="12.75">
      <c r="A585" s="98"/>
      <c r="B585" s="98"/>
      <c r="C585" s="98"/>
      <c r="D585" s="136"/>
      <c r="E585" s="28"/>
      <c r="F585" s="98"/>
      <c r="G585" s="98"/>
      <c r="H585" s="98"/>
      <c r="I585" s="98"/>
      <c r="J585" s="98"/>
    </row>
    <row r="586" spans="1:10" ht="12.75">
      <c r="A586" s="98"/>
      <c r="B586" s="98"/>
      <c r="C586" s="98"/>
      <c r="D586" s="136"/>
      <c r="E586" s="28"/>
      <c r="F586" s="98"/>
      <c r="G586" s="98"/>
      <c r="H586" s="98"/>
      <c r="I586" s="98"/>
      <c r="J586" s="98"/>
    </row>
    <row r="587" spans="1:10" ht="12.75">
      <c r="A587" s="98"/>
      <c r="B587" s="98"/>
      <c r="C587" s="98"/>
      <c r="D587" s="136"/>
      <c r="E587" s="28"/>
      <c r="F587" s="98"/>
      <c r="G587" s="98"/>
      <c r="H587" s="98"/>
      <c r="I587" s="98"/>
      <c r="J587" s="98"/>
    </row>
    <row r="588" spans="1:10" ht="12.75">
      <c r="A588" s="98"/>
      <c r="B588" s="98"/>
      <c r="C588" s="98"/>
      <c r="D588" s="136"/>
      <c r="E588" s="28"/>
      <c r="F588" s="98"/>
      <c r="G588" s="98"/>
      <c r="H588" s="98"/>
      <c r="I588" s="98"/>
      <c r="J588" s="98"/>
    </row>
    <row r="589" spans="1:10" ht="12.75">
      <c r="A589" s="98"/>
      <c r="B589" s="98"/>
      <c r="C589" s="98"/>
      <c r="D589" s="136"/>
      <c r="E589" s="28"/>
      <c r="F589" s="98"/>
      <c r="G589" s="98"/>
      <c r="H589" s="98"/>
      <c r="I589" s="98"/>
      <c r="J589" s="98"/>
    </row>
    <row r="590" spans="1:10" ht="12.75">
      <c r="A590" s="98"/>
      <c r="B590" s="98"/>
      <c r="C590" s="98"/>
      <c r="D590" s="136"/>
      <c r="E590" s="28"/>
      <c r="F590" s="98"/>
      <c r="G590" s="98"/>
      <c r="H590" s="98"/>
      <c r="I590" s="98"/>
      <c r="J590" s="98"/>
    </row>
    <row r="591" spans="1:10" ht="12.75">
      <c r="A591" s="98"/>
      <c r="B591" s="98"/>
      <c r="C591" s="98"/>
      <c r="D591" s="136"/>
      <c r="E591" s="28"/>
      <c r="F591" s="98"/>
      <c r="G591" s="98"/>
      <c r="H591" s="98"/>
      <c r="I591" s="98"/>
      <c r="J591" s="98"/>
    </row>
    <row r="592" spans="1:10" ht="12.75">
      <c r="A592" s="98"/>
      <c r="B592" s="98"/>
      <c r="C592" s="98"/>
      <c r="D592" s="136"/>
      <c r="E592" s="28"/>
      <c r="F592" s="98"/>
      <c r="G592" s="98"/>
      <c r="H592" s="98"/>
      <c r="I592" s="98"/>
      <c r="J592" s="98"/>
    </row>
    <row r="593" spans="1:10" ht="12.75">
      <c r="A593" s="98"/>
      <c r="B593" s="98"/>
      <c r="C593" s="98"/>
      <c r="D593" s="136"/>
      <c r="E593" s="28"/>
      <c r="F593" s="98"/>
      <c r="G593" s="98"/>
      <c r="H593" s="98"/>
      <c r="I593" s="98"/>
      <c r="J593" s="98"/>
    </row>
    <row r="594" spans="1:10" ht="12.75">
      <c r="A594" s="98"/>
      <c r="B594" s="98"/>
      <c r="C594" s="98"/>
      <c r="D594" s="136"/>
      <c r="E594" s="28"/>
      <c r="F594" s="98"/>
      <c r="G594" s="98"/>
      <c r="H594" s="98"/>
      <c r="I594" s="98"/>
      <c r="J594" s="98"/>
    </row>
    <row r="595" spans="1:10" ht="12.75">
      <c r="A595" s="98"/>
      <c r="B595" s="98"/>
      <c r="C595" s="98"/>
      <c r="D595" s="136"/>
      <c r="E595" s="28"/>
      <c r="F595" s="98"/>
      <c r="G595" s="98"/>
      <c r="H595" s="98"/>
      <c r="I595" s="98"/>
      <c r="J595" s="98"/>
    </row>
    <row r="596" spans="1:10" ht="12.75">
      <c r="A596" s="98"/>
      <c r="B596" s="98"/>
      <c r="C596" s="98"/>
      <c r="D596" s="136"/>
      <c r="E596" s="28"/>
      <c r="F596" s="98"/>
      <c r="G596" s="98"/>
      <c r="H596" s="98"/>
      <c r="I596" s="98"/>
      <c r="J596" s="98"/>
    </row>
    <row r="597" spans="1:10" ht="12.75">
      <c r="A597" s="98"/>
      <c r="B597" s="98"/>
      <c r="C597" s="98"/>
      <c r="D597" s="136"/>
      <c r="E597" s="28"/>
      <c r="F597" s="98"/>
      <c r="G597" s="98"/>
      <c r="H597" s="98"/>
      <c r="I597" s="98"/>
      <c r="J597" s="98"/>
    </row>
    <row r="598" spans="1:10" ht="12.75">
      <c r="A598" s="98"/>
      <c r="B598" s="98"/>
      <c r="C598" s="98"/>
      <c r="D598" s="136"/>
      <c r="E598" s="28"/>
      <c r="F598" s="98"/>
      <c r="G598" s="98"/>
      <c r="H598" s="98"/>
      <c r="I598" s="98"/>
      <c r="J598" s="98"/>
    </row>
    <row r="599" spans="1:10" ht="12.75">
      <c r="A599" s="98"/>
      <c r="B599" s="98"/>
      <c r="C599" s="98"/>
      <c r="D599" s="136"/>
      <c r="E599" s="28"/>
      <c r="F599" s="98"/>
      <c r="G599" s="98"/>
      <c r="H599" s="98"/>
      <c r="I599" s="98"/>
      <c r="J599" s="98"/>
    </row>
    <row r="600" spans="1:10" ht="12.75">
      <c r="A600" s="98"/>
      <c r="B600" s="98"/>
      <c r="C600" s="98"/>
      <c r="D600" s="136"/>
      <c r="E600" s="28"/>
      <c r="F600" s="98"/>
      <c r="G600" s="98"/>
      <c r="H600" s="98"/>
      <c r="I600" s="98"/>
      <c r="J600" s="98"/>
    </row>
    <row r="601" spans="1:10" ht="12.75">
      <c r="A601" s="98"/>
      <c r="B601" s="98"/>
      <c r="C601" s="98"/>
      <c r="D601" s="136"/>
      <c r="E601" s="28"/>
      <c r="F601" s="98"/>
      <c r="G601" s="98"/>
      <c r="H601" s="98"/>
      <c r="I601" s="98"/>
      <c r="J601" s="98"/>
    </row>
    <row r="602" spans="1:10" ht="12.75">
      <c r="A602" s="98"/>
      <c r="B602" s="98"/>
      <c r="C602" s="98"/>
      <c r="D602" s="136"/>
      <c r="E602" s="28"/>
      <c r="F602" s="98"/>
      <c r="G602" s="98"/>
      <c r="H602" s="98"/>
      <c r="I602" s="98"/>
      <c r="J602" s="98"/>
    </row>
    <row r="603" spans="1:10" ht="12.75">
      <c r="A603" s="98"/>
      <c r="B603" s="98"/>
      <c r="C603" s="98"/>
      <c r="D603" s="136"/>
      <c r="E603" s="28"/>
      <c r="F603" s="98"/>
      <c r="G603" s="98"/>
      <c r="H603" s="98"/>
      <c r="I603" s="98"/>
      <c r="J603" s="98"/>
    </row>
    <row r="604" spans="1:10" ht="12.75">
      <c r="A604" s="98"/>
      <c r="B604" s="98"/>
      <c r="C604" s="98"/>
      <c r="D604" s="136"/>
      <c r="E604" s="28"/>
      <c r="F604" s="98"/>
      <c r="G604" s="98"/>
      <c r="H604" s="98"/>
      <c r="I604" s="98"/>
      <c r="J604" s="98"/>
    </row>
    <row r="605" spans="1:10" ht="12.75">
      <c r="A605" s="98"/>
      <c r="B605" s="98"/>
      <c r="C605" s="98"/>
      <c r="D605" s="136"/>
      <c r="E605" s="28"/>
      <c r="F605" s="98"/>
      <c r="G605" s="98"/>
      <c r="H605" s="98"/>
      <c r="I605" s="98"/>
      <c r="J605" s="98"/>
    </row>
    <row r="606" spans="1:10" ht="12.75">
      <c r="A606" s="98"/>
      <c r="B606" s="98"/>
      <c r="C606" s="98"/>
      <c r="D606" s="136"/>
      <c r="E606" s="28"/>
      <c r="F606" s="98"/>
      <c r="G606" s="98"/>
      <c r="H606" s="98"/>
      <c r="I606" s="98"/>
      <c r="J606" s="98"/>
    </row>
    <row r="607" spans="1:10" ht="12.75">
      <c r="A607" s="98"/>
      <c r="B607" s="98"/>
      <c r="C607" s="98"/>
      <c r="D607" s="136"/>
      <c r="E607" s="28"/>
      <c r="F607" s="98"/>
      <c r="G607" s="98"/>
      <c r="H607" s="98"/>
      <c r="I607" s="98"/>
      <c r="J607" s="98"/>
    </row>
    <row r="608" spans="1:10" ht="12.75">
      <c r="A608" s="98"/>
      <c r="B608" s="98"/>
      <c r="C608" s="98"/>
      <c r="D608" s="136"/>
      <c r="E608" s="28"/>
      <c r="F608" s="98"/>
      <c r="G608" s="98"/>
      <c r="H608" s="98"/>
      <c r="I608" s="98"/>
      <c r="J608" s="98"/>
    </row>
    <row r="609" spans="1:10" ht="12.75">
      <c r="A609" s="98"/>
      <c r="B609" s="98"/>
      <c r="C609" s="98"/>
      <c r="D609" s="136"/>
      <c r="E609" s="28"/>
      <c r="F609" s="98"/>
      <c r="G609" s="98"/>
      <c r="H609" s="98"/>
      <c r="I609" s="98"/>
      <c r="J609" s="98"/>
    </row>
    <row r="610" spans="1:10" ht="12.75">
      <c r="A610" s="98"/>
      <c r="B610" s="98"/>
      <c r="C610" s="98"/>
      <c r="D610" s="136"/>
      <c r="E610" s="28"/>
      <c r="F610" s="98"/>
      <c r="G610" s="98"/>
      <c r="H610" s="98"/>
      <c r="I610" s="98"/>
      <c r="J610" s="98"/>
    </row>
    <row r="611" spans="1:10" ht="12.75">
      <c r="A611" s="98"/>
      <c r="B611" s="98"/>
      <c r="C611" s="98"/>
      <c r="D611" s="136"/>
      <c r="E611" s="28"/>
      <c r="F611" s="98"/>
      <c r="G611" s="98"/>
      <c r="H611" s="98"/>
      <c r="I611" s="98"/>
      <c r="J611" s="98"/>
    </row>
    <row r="612" spans="1:10" ht="12.75">
      <c r="A612" s="98"/>
      <c r="B612" s="98"/>
      <c r="C612" s="98"/>
      <c r="D612" s="136"/>
      <c r="E612" s="28"/>
      <c r="F612" s="98"/>
      <c r="G612" s="98"/>
      <c r="H612" s="98"/>
      <c r="I612" s="98"/>
      <c r="J612" s="98"/>
    </row>
    <row r="613" spans="1:10" ht="12.75">
      <c r="A613" s="98"/>
      <c r="B613" s="98"/>
      <c r="C613" s="98"/>
      <c r="D613" s="136"/>
      <c r="E613" s="28"/>
      <c r="F613" s="98"/>
      <c r="G613" s="98"/>
      <c r="H613" s="98"/>
      <c r="I613" s="98"/>
      <c r="J613" s="98"/>
    </row>
    <row r="614" spans="1:10" ht="12.75">
      <c r="A614" s="98"/>
      <c r="B614" s="98"/>
      <c r="C614" s="98"/>
      <c r="D614" s="136"/>
      <c r="E614" s="28"/>
      <c r="F614" s="98"/>
      <c r="G614" s="98"/>
      <c r="H614" s="98"/>
      <c r="I614" s="98"/>
      <c r="J614" s="98"/>
    </row>
    <row r="615" spans="1:10" ht="12.75">
      <c r="A615" s="98"/>
      <c r="B615" s="98"/>
      <c r="C615" s="98"/>
      <c r="D615" s="136"/>
      <c r="E615" s="28"/>
      <c r="F615" s="98"/>
      <c r="G615" s="98"/>
      <c r="H615" s="98"/>
      <c r="I615" s="98"/>
      <c r="J615" s="98"/>
    </row>
    <row r="616" spans="1:10" ht="12.75">
      <c r="A616" s="98"/>
      <c r="B616" s="98"/>
      <c r="C616" s="98"/>
      <c r="D616" s="136"/>
      <c r="E616" s="28"/>
      <c r="F616" s="98"/>
      <c r="G616" s="98"/>
      <c r="H616" s="98"/>
      <c r="I616" s="98"/>
      <c r="J616" s="98"/>
    </row>
    <row r="617" spans="1:10" ht="12.75">
      <c r="A617" s="98"/>
      <c r="B617" s="98"/>
      <c r="C617" s="98"/>
      <c r="D617" s="136"/>
      <c r="E617" s="28"/>
      <c r="F617" s="98"/>
      <c r="G617" s="98"/>
      <c r="H617" s="98"/>
      <c r="I617" s="98"/>
      <c r="J617" s="98"/>
    </row>
    <row r="618" spans="1:10" ht="12.75">
      <c r="A618" s="98"/>
      <c r="B618" s="98"/>
      <c r="C618" s="98"/>
      <c r="D618" s="136"/>
      <c r="E618" s="28"/>
      <c r="F618" s="98"/>
      <c r="G618" s="98"/>
      <c r="H618" s="98"/>
      <c r="I618" s="98"/>
      <c r="J618" s="98"/>
    </row>
    <row r="619" spans="1:10" ht="12.75">
      <c r="A619" s="98"/>
      <c r="B619" s="98"/>
      <c r="C619" s="98"/>
      <c r="D619" s="136"/>
      <c r="E619" s="28"/>
      <c r="F619" s="98"/>
      <c r="G619" s="98"/>
      <c r="H619" s="98"/>
      <c r="I619" s="98"/>
      <c r="J619" s="98"/>
    </row>
    <row r="620" spans="1:10" ht="12.75">
      <c r="A620" s="98"/>
      <c r="B620" s="98"/>
      <c r="C620" s="98"/>
      <c r="D620" s="136"/>
      <c r="E620" s="28"/>
      <c r="F620" s="98"/>
      <c r="G620" s="98"/>
      <c r="H620" s="98"/>
      <c r="I620" s="98"/>
      <c r="J620" s="98"/>
    </row>
    <row r="621" spans="1:10" ht="12.75">
      <c r="A621" s="98"/>
      <c r="B621" s="98"/>
      <c r="C621" s="98"/>
      <c r="D621" s="136"/>
      <c r="E621" s="28"/>
      <c r="F621" s="98"/>
      <c r="G621" s="98"/>
      <c r="H621" s="98"/>
      <c r="I621" s="98"/>
      <c r="J621" s="98"/>
    </row>
    <row r="622" spans="1:10" ht="12.75">
      <c r="A622" s="98"/>
      <c r="B622" s="98"/>
      <c r="C622" s="98"/>
      <c r="D622" s="98"/>
      <c r="E622" s="98"/>
      <c r="F622" s="98"/>
      <c r="G622" s="98"/>
      <c r="H622" s="98"/>
      <c r="I622" s="98"/>
      <c r="J622" s="98"/>
    </row>
    <row r="623" spans="1:10" ht="12.75">
      <c r="A623" s="98"/>
      <c r="B623" s="98"/>
      <c r="C623" s="98"/>
      <c r="D623" s="98"/>
      <c r="E623" s="98"/>
      <c r="F623" s="98"/>
      <c r="G623" s="98"/>
      <c r="H623" s="98"/>
      <c r="I623" s="98"/>
      <c r="J623" s="98"/>
    </row>
    <row r="624" spans="1:10" ht="12.75">
      <c r="A624" s="98"/>
      <c r="B624" s="98"/>
      <c r="C624" s="98"/>
      <c r="D624" s="98"/>
      <c r="E624" s="98"/>
      <c r="F624" s="98"/>
      <c r="G624" s="98"/>
      <c r="H624" s="98"/>
      <c r="I624" s="98"/>
      <c r="J624" s="98"/>
    </row>
    <row r="625" spans="1:10" ht="12.75">
      <c r="A625" s="98"/>
      <c r="B625" s="98"/>
      <c r="C625" s="98"/>
      <c r="D625" s="98"/>
      <c r="E625" s="98"/>
      <c r="F625" s="98"/>
      <c r="G625" s="98"/>
      <c r="H625" s="98"/>
      <c r="I625" s="98"/>
      <c r="J625" s="98"/>
    </row>
    <row r="626" spans="1:10" ht="12.75">
      <c r="A626" s="98"/>
      <c r="B626" s="98"/>
      <c r="C626" s="98"/>
      <c r="D626" s="98"/>
      <c r="E626" s="98"/>
      <c r="F626" s="98"/>
      <c r="G626" s="98"/>
      <c r="H626" s="98"/>
      <c r="I626" s="98"/>
      <c r="J626" s="98"/>
    </row>
    <row r="627" spans="1:10" ht="12.75">
      <c r="A627" s="98"/>
      <c r="B627" s="98"/>
      <c r="C627" s="98"/>
      <c r="D627" s="98"/>
      <c r="E627" s="98"/>
      <c r="F627" s="98"/>
      <c r="G627" s="98"/>
      <c r="H627" s="98"/>
      <c r="I627" s="98"/>
      <c r="J627" s="98"/>
    </row>
    <row r="628" spans="1:10" ht="12.75">
      <c r="A628" s="98"/>
      <c r="B628" s="98"/>
      <c r="C628" s="98"/>
      <c r="D628" s="98"/>
      <c r="E628" s="98"/>
      <c r="F628" s="98"/>
      <c r="G628" s="98"/>
      <c r="H628" s="98"/>
      <c r="I628" s="98"/>
      <c r="J628" s="98"/>
    </row>
    <row r="629" spans="1:10" ht="12.75">
      <c r="A629" s="98"/>
      <c r="B629" s="98"/>
      <c r="C629" s="98"/>
      <c r="D629" s="98"/>
      <c r="E629" s="98"/>
      <c r="F629" s="98"/>
      <c r="G629" s="98"/>
      <c r="H629" s="98"/>
      <c r="I629" s="98"/>
      <c r="J629" s="98"/>
    </row>
    <row r="630" spans="1:10" ht="12.75">
      <c r="A630" s="98"/>
      <c r="B630" s="98"/>
      <c r="C630" s="98"/>
      <c r="D630" s="98"/>
      <c r="E630" s="98"/>
      <c r="F630" s="98"/>
      <c r="G630" s="98"/>
      <c r="H630" s="98"/>
      <c r="I630" s="98"/>
      <c r="J630" s="98"/>
    </row>
    <row r="631" spans="1:10" ht="12.75">
      <c r="A631" s="98"/>
      <c r="B631" s="98"/>
      <c r="C631" s="98"/>
      <c r="D631" s="98"/>
      <c r="E631" s="98"/>
      <c r="F631" s="98"/>
      <c r="G631" s="98"/>
      <c r="H631" s="98"/>
      <c r="I631" s="98"/>
      <c r="J631" s="98"/>
    </row>
    <row r="632" spans="1:10" ht="12.75">
      <c r="A632" s="98"/>
      <c r="B632" s="98"/>
      <c r="C632" s="98"/>
      <c r="D632" s="98"/>
      <c r="E632" s="98"/>
      <c r="F632" s="98"/>
      <c r="G632" s="98"/>
      <c r="H632" s="98"/>
      <c r="I632" s="98"/>
      <c r="J632" s="98"/>
    </row>
    <row r="633" spans="1:10" ht="12.75">
      <c r="A633" s="98"/>
      <c r="B633" s="98"/>
      <c r="C633" s="98"/>
      <c r="D633" s="98"/>
      <c r="E633" s="98"/>
      <c r="F633" s="98"/>
      <c r="G633" s="98"/>
      <c r="H633" s="98"/>
      <c r="I633" s="98"/>
      <c r="J633" s="98"/>
    </row>
    <row r="634" spans="1:10" ht="12.75">
      <c r="A634" s="98"/>
      <c r="B634" s="98"/>
      <c r="C634" s="98"/>
      <c r="D634" s="98"/>
      <c r="E634" s="98"/>
      <c r="F634" s="98"/>
      <c r="G634" s="98"/>
      <c r="H634" s="98"/>
      <c r="I634" s="98"/>
      <c r="J634" s="98"/>
    </row>
    <row r="635" spans="1:10" ht="12.75">
      <c r="A635" s="98"/>
      <c r="B635" s="98"/>
      <c r="C635" s="98"/>
      <c r="D635" s="98"/>
      <c r="E635" s="98"/>
      <c r="F635" s="98"/>
      <c r="G635" s="98"/>
      <c r="H635" s="98"/>
      <c r="I635" s="98"/>
      <c r="J635" s="98"/>
    </row>
    <row r="636" spans="1:10" ht="12.75">
      <c r="A636" s="98"/>
      <c r="B636" s="98"/>
      <c r="C636" s="98"/>
      <c r="D636" s="98"/>
      <c r="E636" s="98"/>
      <c r="F636" s="98"/>
      <c r="G636" s="98"/>
      <c r="H636" s="98"/>
      <c r="I636" s="98"/>
      <c r="J636" s="98"/>
    </row>
    <row r="637" spans="1:10" ht="12.75">
      <c r="A637" s="98"/>
      <c r="B637" s="98"/>
      <c r="C637" s="98"/>
      <c r="D637" s="98"/>
      <c r="E637" s="98"/>
      <c r="F637" s="98"/>
      <c r="G637" s="98"/>
      <c r="H637" s="98"/>
      <c r="I637" s="98"/>
      <c r="J637" s="98"/>
    </row>
    <row r="638" spans="1:10" ht="12.75">
      <c r="A638" s="98"/>
      <c r="B638" s="98"/>
      <c r="C638" s="98"/>
      <c r="D638" s="98"/>
      <c r="E638" s="98"/>
      <c r="F638" s="98"/>
      <c r="G638" s="98"/>
      <c r="H638" s="98"/>
      <c r="I638" s="98"/>
      <c r="J638" s="98"/>
    </row>
    <row r="639" spans="1:10" ht="12.75">
      <c r="A639" s="98"/>
      <c r="B639" s="98"/>
      <c r="C639" s="98"/>
      <c r="D639" s="98"/>
      <c r="E639" s="98"/>
      <c r="F639" s="98"/>
      <c r="G639" s="98"/>
      <c r="H639" s="98"/>
      <c r="I639" s="98"/>
      <c r="J639" s="98"/>
    </row>
    <row r="640" spans="1:10" ht="12.75">
      <c r="A640" s="98"/>
      <c r="B640" s="98"/>
      <c r="C640" s="98"/>
      <c r="D640" s="98"/>
      <c r="E640" s="98"/>
      <c r="F640" s="98"/>
      <c r="G640" s="98"/>
      <c r="H640" s="98"/>
      <c r="I640" s="98"/>
      <c r="J640" s="98"/>
    </row>
    <row r="641" spans="1:10" ht="12.75">
      <c r="A641" s="98"/>
      <c r="B641" s="98"/>
      <c r="C641" s="98"/>
      <c r="D641" s="98"/>
      <c r="E641" s="98"/>
      <c r="F641" s="98"/>
      <c r="G641" s="98"/>
      <c r="H641" s="98"/>
      <c r="I641" s="98"/>
      <c r="J641" s="98"/>
    </row>
    <row r="642" spans="1:10" ht="12.75">
      <c r="A642" s="98"/>
      <c r="B642" s="98"/>
      <c r="C642" s="98"/>
      <c r="D642" s="98"/>
      <c r="E642" s="98"/>
      <c r="F642" s="98"/>
      <c r="G642" s="98"/>
      <c r="H642" s="98"/>
      <c r="I642" s="98"/>
      <c r="J642" s="98"/>
    </row>
    <row r="643" spans="1:10" ht="12.75">
      <c r="A643" s="98"/>
      <c r="B643" s="98"/>
      <c r="C643" s="98"/>
      <c r="D643" s="98"/>
      <c r="E643" s="98"/>
      <c r="F643" s="98"/>
      <c r="G643" s="98"/>
      <c r="H643" s="98"/>
      <c r="I643" s="98"/>
      <c r="J643" s="98"/>
    </row>
    <row r="644" spans="1:10" ht="12.75">
      <c r="A644" s="98"/>
      <c r="B644" s="98"/>
      <c r="C644" s="98"/>
      <c r="D644" s="98"/>
      <c r="E644" s="98"/>
      <c r="F644" s="98"/>
      <c r="G644" s="98"/>
      <c r="H644" s="98"/>
      <c r="I644" s="98"/>
      <c r="J644" s="98"/>
    </row>
    <row r="645" spans="1:10" ht="12.75">
      <c r="A645" s="98"/>
      <c r="B645" s="98"/>
      <c r="C645" s="98"/>
      <c r="D645" s="98"/>
      <c r="E645" s="98"/>
      <c r="F645" s="98"/>
      <c r="G645" s="98"/>
      <c r="H645" s="98"/>
      <c r="I645" s="98"/>
      <c r="J645" s="98"/>
    </row>
    <row r="646" spans="1:10" ht="12.75">
      <c r="A646" s="98"/>
      <c r="B646" s="98"/>
      <c r="C646" s="98"/>
      <c r="D646" s="98"/>
      <c r="E646" s="98"/>
      <c r="F646" s="98"/>
      <c r="G646" s="98"/>
      <c r="H646" s="98"/>
      <c r="I646" s="98"/>
      <c r="J646" s="98"/>
    </row>
    <row r="647" spans="1:10" ht="12.75">
      <c r="A647" s="98"/>
      <c r="B647" s="98"/>
      <c r="C647" s="98"/>
      <c r="D647" s="98"/>
      <c r="E647" s="98"/>
      <c r="F647" s="98"/>
      <c r="G647" s="98"/>
      <c r="H647" s="98"/>
      <c r="I647" s="98"/>
      <c r="J647" s="98"/>
    </row>
    <row r="648" spans="1:10" ht="12.75">
      <c r="A648" s="98"/>
      <c r="B648" s="98"/>
      <c r="C648" s="98"/>
      <c r="D648" s="98"/>
      <c r="E648" s="98"/>
      <c r="F648" s="98"/>
      <c r="G648" s="98"/>
      <c r="H648" s="98"/>
      <c r="I648" s="98"/>
      <c r="J648" s="98"/>
    </row>
    <row r="649" spans="1:10" ht="12.75">
      <c r="A649" s="98"/>
      <c r="B649" s="98"/>
      <c r="C649" s="98"/>
      <c r="D649" s="98"/>
      <c r="E649" s="98"/>
      <c r="F649" s="98"/>
      <c r="G649" s="98"/>
      <c r="H649" s="98"/>
      <c r="I649" s="98"/>
      <c r="J649" s="98"/>
    </row>
    <row r="650" spans="1:10" ht="12.75">
      <c r="A650" s="98"/>
      <c r="B650" s="98"/>
      <c r="C650" s="98"/>
      <c r="D650" s="98"/>
      <c r="E650" s="98"/>
      <c r="F650" s="98"/>
      <c r="G650" s="98"/>
      <c r="H650" s="98"/>
      <c r="I650" s="98"/>
      <c r="J650" s="98"/>
    </row>
    <row r="651" spans="1:10" ht="12.75">
      <c r="A651" s="98"/>
      <c r="B651" s="98"/>
      <c r="C651" s="98"/>
      <c r="D651" s="98"/>
      <c r="E651" s="98"/>
      <c r="F651" s="98"/>
      <c r="G651" s="98"/>
      <c r="H651" s="98"/>
      <c r="I651" s="98"/>
      <c r="J651" s="98"/>
    </row>
    <row r="652" spans="1:10" ht="12.75">
      <c r="A652" s="98"/>
      <c r="B652" s="98"/>
      <c r="C652" s="98"/>
      <c r="D652" s="98"/>
      <c r="E652" s="98"/>
      <c r="F652" s="98"/>
      <c r="G652" s="98"/>
      <c r="H652" s="98"/>
      <c r="I652" s="98"/>
      <c r="J652" s="98"/>
    </row>
    <row r="653" spans="1:10" ht="12.75">
      <c r="A653" s="98"/>
      <c r="B653" s="98"/>
      <c r="C653" s="98"/>
      <c r="D653" s="98"/>
      <c r="E653" s="98"/>
      <c r="F653" s="98"/>
      <c r="G653" s="98"/>
      <c r="H653" s="98"/>
      <c r="I653" s="98"/>
      <c r="J653" s="98"/>
    </row>
    <row r="654" spans="1:10" ht="12.75">
      <c r="A654" s="98"/>
      <c r="B654" s="98"/>
      <c r="C654" s="98"/>
      <c r="D654" s="98"/>
      <c r="E654" s="98"/>
      <c r="F654" s="98"/>
      <c r="G654" s="98"/>
      <c r="H654" s="98"/>
      <c r="I654" s="98"/>
      <c r="J654" s="98"/>
    </row>
    <row r="655" spans="1:10" ht="12.75">
      <c r="A655" s="98"/>
      <c r="B655" s="98"/>
      <c r="C655" s="98"/>
      <c r="D655" s="98"/>
      <c r="E655" s="98"/>
      <c r="F655" s="98"/>
      <c r="G655" s="98"/>
      <c r="H655" s="98"/>
      <c r="I655" s="98"/>
      <c r="J655" s="98"/>
    </row>
    <row r="656" spans="1:10" ht="12.75">
      <c r="A656" s="98"/>
      <c r="B656" s="98"/>
      <c r="C656" s="98"/>
      <c r="D656" s="98"/>
      <c r="E656" s="98"/>
      <c r="F656" s="98"/>
      <c r="G656" s="98"/>
      <c r="H656" s="98"/>
      <c r="I656" s="98"/>
      <c r="J656" s="98"/>
    </row>
    <row r="657" spans="1:10" ht="12.75">
      <c r="A657" s="98"/>
      <c r="B657" s="98"/>
      <c r="C657" s="98"/>
      <c r="D657" s="98"/>
      <c r="E657" s="98"/>
      <c r="F657" s="98"/>
      <c r="G657" s="98"/>
      <c r="H657" s="98"/>
      <c r="I657" s="98"/>
      <c r="J657" s="98"/>
    </row>
    <row r="658" spans="1:10" ht="12.75">
      <c r="A658" s="98"/>
      <c r="B658" s="98"/>
      <c r="C658" s="98"/>
      <c r="D658" s="98"/>
      <c r="E658" s="98"/>
      <c r="F658" s="98"/>
      <c r="G658" s="98"/>
      <c r="H658" s="98"/>
      <c r="I658" s="98"/>
      <c r="J658" s="98"/>
    </row>
    <row r="659" spans="1:10" ht="12.75">
      <c r="A659" s="98"/>
      <c r="B659" s="98"/>
      <c r="C659" s="98"/>
      <c r="D659" s="98"/>
      <c r="E659" s="98"/>
      <c r="F659" s="98"/>
      <c r="G659" s="98"/>
      <c r="H659" s="98"/>
      <c r="I659" s="98"/>
      <c r="J659" s="98"/>
    </row>
    <row r="660" spans="1:10" ht="12.75">
      <c r="A660" s="98"/>
      <c r="B660" s="98"/>
      <c r="C660" s="98"/>
      <c r="D660" s="98"/>
      <c r="E660" s="98"/>
      <c r="F660" s="98"/>
      <c r="G660" s="98"/>
      <c r="H660" s="98"/>
      <c r="I660" s="98"/>
      <c r="J660" s="98"/>
    </row>
    <row r="661" spans="1:10" ht="12.75">
      <c r="A661" s="98"/>
      <c r="B661" s="98"/>
      <c r="C661" s="98"/>
      <c r="D661" s="98"/>
      <c r="E661" s="98"/>
      <c r="F661" s="98"/>
      <c r="G661" s="98"/>
      <c r="H661" s="98"/>
      <c r="I661" s="98"/>
      <c r="J661" s="98"/>
    </row>
    <row r="662" spans="1:10" ht="12.75">
      <c r="A662" s="98"/>
      <c r="B662" s="98"/>
      <c r="C662" s="98"/>
      <c r="D662" s="98"/>
      <c r="E662" s="98"/>
      <c r="F662" s="98"/>
      <c r="G662" s="98"/>
      <c r="H662" s="98"/>
      <c r="I662" s="98"/>
      <c r="J662" s="98"/>
    </row>
    <row r="663" spans="1:10" ht="12.75">
      <c r="A663" s="98"/>
      <c r="B663" s="98"/>
      <c r="C663" s="98"/>
      <c r="D663" s="98"/>
      <c r="E663" s="98"/>
      <c r="F663" s="98"/>
      <c r="G663" s="98"/>
      <c r="H663" s="98"/>
      <c r="I663" s="98"/>
      <c r="J663" s="98"/>
    </row>
    <row r="664" spans="1:10" ht="12.75">
      <c r="A664" s="98"/>
      <c r="B664" s="98"/>
      <c r="C664" s="98"/>
      <c r="D664" s="98"/>
      <c r="E664" s="98"/>
      <c r="F664" s="98"/>
      <c r="G664" s="98"/>
      <c r="H664" s="98"/>
      <c r="I664" s="98"/>
      <c r="J664" s="98"/>
    </row>
    <row r="665" spans="1:10" ht="12.75">
      <c r="A665" s="98"/>
      <c r="B665" s="98"/>
      <c r="C665" s="98"/>
      <c r="D665" s="98"/>
      <c r="E665" s="98"/>
      <c r="F665" s="98"/>
      <c r="G665" s="98"/>
      <c r="H665" s="98"/>
      <c r="I665" s="98"/>
      <c r="J665" s="98"/>
    </row>
    <row r="666" spans="1:10" ht="12.75">
      <c r="A666" s="98"/>
      <c r="B666" s="98"/>
      <c r="C666" s="98"/>
      <c r="D666" s="98"/>
      <c r="E666" s="98"/>
      <c r="F666" s="98"/>
      <c r="G666" s="98"/>
      <c r="H666" s="98"/>
      <c r="I666" s="98"/>
      <c r="J666" s="98"/>
    </row>
    <row r="667" spans="1:10" ht="12.75">
      <c r="A667" s="98"/>
      <c r="B667" s="98"/>
      <c r="C667" s="98"/>
      <c r="D667" s="98"/>
      <c r="E667" s="98"/>
      <c r="F667" s="98"/>
      <c r="G667" s="98"/>
      <c r="H667" s="98"/>
      <c r="I667" s="98"/>
      <c r="J667" s="98"/>
    </row>
    <row r="668" spans="1:10" ht="12.75">
      <c r="A668" s="98"/>
      <c r="B668" s="98"/>
      <c r="C668" s="98"/>
      <c r="D668" s="98"/>
      <c r="E668" s="98"/>
      <c r="F668" s="98"/>
      <c r="G668" s="98"/>
      <c r="H668" s="98"/>
      <c r="I668" s="98"/>
      <c r="J668" s="98"/>
    </row>
    <row r="669" spans="1:10" ht="12.75">
      <c r="A669" s="98"/>
      <c r="B669" s="98"/>
      <c r="C669" s="98"/>
      <c r="D669" s="98"/>
      <c r="E669" s="98"/>
      <c r="F669" s="98"/>
      <c r="G669" s="98"/>
      <c r="H669" s="98"/>
      <c r="I669" s="98"/>
      <c r="J669" s="98"/>
    </row>
    <row r="670" spans="1:10" ht="12.75">
      <c r="A670" s="98"/>
      <c r="B670" s="98"/>
      <c r="C670" s="98"/>
      <c r="D670" s="98"/>
      <c r="E670" s="98"/>
      <c r="F670" s="98"/>
      <c r="G670" s="98"/>
      <c r="H670" s="98"/>
      <c r="I670" s="98"/>
      <c r="J670" s="98"/>
    </row>
    <row r="671" spans="1:10" ht="12.75">
      <c r="A671" s="98"/>
      <c r="B671" s="98"/>
      <c r="C671" s="98"/>
      <c r="D671" s="98"/>
      <c r="E671" s="98"/>
      <c r="F671" s="98"/>
      <c r="G671" s="98"/>
      <c r="H671" s="98"/>
      <c r="I671" s="98"/>
      <c r="J671" s="98"/>
    </row>
    <row r="672" spans="1:10" ht="12.75">
      <c r="A672" s="98"/>
      <c r="B672" s="98"/>
      <c r="C672" s="98"/>
      <c r="D672" s="98"/>
      <c r="E672" s="98"/>
      <c r="F672" s="98"/>
      <c r="G672" s="98"/>
      <c r="H672" s="98"/>
      <c r="I672" s="98"/>
      <c r="J672" s="98"/>
    </row>
    <row r="673" spans="1:10" ht="12.75">
      <c r="A673" s="98"/>
      <c r="B673" s="98"/>
      <c r="C673" s="98"/>
      <c r="D673" s="98"/>
      <c r="E673" s="98"/>
      <c r="F673" s="98"/>
      <c r="G673" s="98"/>
      <c r="H673" s="98"/>
      <c r="I673" s="98"/>
      <c r="J673" s="98"/>
    </row>
    <row r="674" spans="1:10" ht="12.75">
      <c r="A674" s="98"/>
      <c r="B674" s="98"/>
      <c r="C674" s="98"/>
      <c r="D674" s="98"/>
      <c r="E674" s="98"/>
      <c r="F674" s="98"/>
      <c r="G674" s="98"/>
      <c r="H674" s="98"/>
      <c r="I674" s="98"/>
      <c r="J674" s="98"/>
    </row>
    <row r="675" spans="1:10" ht="12.75">
      <c r="A675" s="98"/>
      <c r="B675" s="98"/>
      <c r="C675" s="98"/>
      <c r="D675" s="98"/>
      <c r="E675" s="98"/>
      <c r="F675" s="98"/>
      <c r="G675" s="98"/>
      <c r="H675" s="98"/>
      <c r="I675" s="98"/>
      <c r="J675" s="98"/>
    </row>
    <row r="676" spans="1:10" ht="12.75">
      <c r="A676" s="98"/>
      <c r="B676" s="98"/>
      <c r="C676" s="98"/>
      <c r="D676" s="98"/>
      <c r="E676" s="98"/>
      <c r="F676" s="98"/>
      <c r="G676" s="98"/>
      <c r="H676" s="98"/>
      <c r="I676" s="98"/>
      <c r="J676" s="98"/>
    </row>
    <row r="677" spans="1:10" ht="12.75">
      <c r="A677" s="98"/>
      <c r="B677" s="98"/>
      <c r="C677" s="98"/>
      <c r="D677" s="98"/>
      <c r="E677" s="98"/>
      <c r="F677" s="98"/>
      <c r="G677" s="98"/>
      <c r="H677" s="98"/>
      <c r="I677" s="98"/>
      <c r="J677" s="98"/>
    </row>
    <row r="678" spans="1:10" ht="12.75">
      <c r="A678" s="98"/>
      <c r="B678" s="98"/>
      <c r="C678" s="98"/>
      <c r="D678" s="98"/>
      <c r="E678" s="98"/>
      <c r="F678" s="98"/>
      <c r="G678" s="98"/>
      <c r="H678" s="98"/>
      <c r="I678" s="98"/>
      <c r="J678" s="98"/>
    </row>
    <row r="679" spans="1:10" ht="12.75">
      <c r="A679" s="98"/>
      <c r="B679" s="98"/>
      <c r="C679" s="98"/>
      <c r="D679" s="98"/>
      <c r="E679" s="98"/>
      <c r="F679" s="98"/>
      <c r="G679" s="98"/>
      <c r="H679" s="98"/>
      <c r="I679" s="98"/>
      <c r="J679" s="98"/>
    </row>
    <row r="680" spans="1:10" ht="12.75">
      <c r="A680" s="98"/>
      <c r="B680" s="98"/>
      <c r="C680" s="98"/>
      <c r="D680" s="98"/>
      <c r="E680" s="98"/>
      <c r="F680" s="98"/>
      <c r="G680" s="98"/>
      <c r="H680" s="98"/>
      <c r="I680" s="98"/>
      <c r="J680" s="98"/>
    </row>
    <row r="681" spans="1:10" ht="12.75">
      <c r="A681" s="98"/>
      <c r="B681" s="98"/>
      <c r="C681" s="98"/>
      <c r="D681" s="98"/>
      <c r="E681" s="98"/>
      <c r="F681" s="98"/>
      <c r="G681" s="98"/>
      <c r="H681" s="98"/>
      <c r="I681" s="98"/>
      <c r="J681" s="98"/>
    </row>
    <row r="682" spans="1:10" ht="12.75">
      <c r="A682" s="98"/>
      <c r="B682" s="98"/>
      <c r="C682" s="98"/>
      <c r="D682" s="98"/>
      <c r="E682" s="98"/>
      <c r="F682" s="98"/>
      <c r="G682" s="98"/>
      <c r="H682" s="98"/>
      <c r="I682" s="98"/>
      <c r="J682" s="98"/>
    </row>
    <row r="683" spans="1:10" ht="12.75">
      <c r="A683" s="98"/>
      <c r="B683" s="98"/>
      <c r="C683" s="98"/>
      <c r="D683" s="98"/>
      <c r="E683" s="98"/>
      <c r="F683" s="98"/>
      <c r="G683" s="98"/>
      <c r="H683" s="98"/>
      <c r="I683" s="98"/>
      <c r="J683" s="98"/>
    </row>
    <row r="684" spans="1:10" ht="12.75">
      <c r="A684" s="98"/>
      <c r="B684" s="98"/>
      <c r="C684" s="98"/>
      <c r="D684" s="98"/>
      <c r="E684" s="98"/>
      <c r="F684" s="98"/>
      <c r="G684" s="98"/>
      <c r="H684" s="98"/>
      <c r="I684" s="98"/>
      <c r="J684" s="98"/>
    </row>
    <row r="685" spans="1:10" ht="12.75">
      <c r="A685" s="98"/>
      <c r="B685" s="98"/>
      <c r="C685" s="98"/>
      <c r="D685" s="98"/>
      <c r="E685" s="98"/>
      <c r="F685" s="98"/>
      <c r="G685" s="98"/>
      <c r="H685" s="98"/>
      <c r="I685" s="98"/>
      <c r="J685" s="98"/>
    </row>
    <row r="686" spans="1:10" ht="12.75">
      <c r="A686" s="98"/>
      <c r="B686" s="98"/>
      <c r="C686" s="98"/>
      <c r="D686" s="98"/>
      <c r="E686" s="98"/>
      <c r="F686" s="98"/>
      <c r="G686" s="98"/>
      <c r="H686" s="98"/>
      <c r="I686" s="98"/>
      <c r="J686" s="98"/>
    </row>
    <row r="687" spans="1:10" ht="12.75">
      <c r="A687" s="98"/>
      <c r="B687" s="98"/>
      <c r="C687" s="98"/>
      <c r="D687" s="98"/>
      <c r="E687" s="98"/>
      <c r="F687" s="98"/>
      <c r="G687" s="98"/>
      <c r="H687" s="98"/>
      <c r="I687" s="98"/>
      <c r="J687" s="98"/>
    </row>
    <row r="688" spans="1:10" ht="12.75">
      <c r="A688" s="98"/>
      <c r="B688" s="98"/>
      <c r="C688" s="98"/>
      <c r="D688" s="98"/>
      <c r="E688" s="98"/>
      <c r="F688" s="98"/>
      <c r="G688" s="98"/>
      <c r="H688" s="98"/>
      <c r="I688" s="98"/>
      <c r="J688" s="98"/>
    </row>
    <row r="689" spans="1:10" ht="12.75">
      <c r="A689" s="98"/>
      <c r="B689" s="98"/>
      <c r="C689" s="98"/>
      <c r="D689" s="98"/>
      <c r="E689" s="98"/>
      <c r="F689" s="98"/>
      <c r="G689" s="98"/>
      <c r="H689" s="98"/>
      <c r="I689" s="98"/>
      <c r="J689" s="98"/>
    </row>
    <row r="690" spans="1:10" ht="12.75">
      <c r="A690" s="98"/>
      <c r="B690" s="98"/>
      <c r="C690" s="98"/>
      <c r="D690" s="98"/>
      <c r="E690" s="98"/>
      <c r="F690" s="98"/>
      <c r="G690" s="98"/>
      <c r="H690" s="98"/>
      <c r="I690" s="98"/>
      <c r="J690" s="98"/>
    </row>
    <row r="691" spans="1:10" ht="12.75">
      <c r="A691" s="98"/>
      <c r="B691" s="98"/>
      <c r="C691" s="98"/>
      <c r="D691" s="98"/>
      <c r="E691" s="98"/>
      <c r="F691" s="98"/>
      <c r="G691" s="98"/>
      <c r="H691" s="98"/>
      <c r="I691" s="98"/>
      <c r="J691" s="98"/>
    </row>
    <row r="692" spans="1:10" ht="12.75">
      <c r="A692" s="98"/>
      <c r="B692" s="98"/>
      <c r="C692" s="98"/>
      <c r="D692" s="98"/>
      <c r="E692" s="98"/>
      <c r="F692" s="98"/>
      <c r="G692" s="98"/>
      <c r="H692" s="98"/>
      <c r="I692" s="98"/>
      <c r="J692" s="98"/>
    </row>
    <row r="693" spans="1:10" ht="12.75">
      <c r="A693" s="98"/>
      <c r="B693" s="98"/>
      <c r="C693" s="98"/>
      <c r="D693" s="98"/>
      <c r="E693" s="98"/>
      <c r="F693" s="98"/>
      <c r="G693" s="98"/>
      <c r="H693" s="98"/>
      <c r="I693" s="98"/>
      <c r="J693" s="98"/>
    </row>
    <row r="694" spans="1:10" ht="12.75">
      <c r="A694" s="98"/>
      <c r="B694" s="98"/>
      <c r="C694" s="98"/>
      <c r="D694" s="98"/>
      <c r="E694" s="98"/>
      <c r="F694" s="98"/>
      <c r="G694" s="98"/>
      <c r="H694" s="98"/>
      <c r="I694" s="98"/>
      <c r="J694" s="98"/>
    </row>
    <row r="695" spans="1:10" ht="12.75">
      <c r="A695" s="98"/>
      <c r="B695" s="98"/>
      <c r="C695" s="98"/>
      <c r="D695" s="98"/>
      <c r="E695" s="98"/>
      <c r="F695" s="98"/>
      <c r="G695" s="98"/>
      <c r="H695" s="98"/>
      <c r="I695" s="98"/>
      <c r="J695" s="98"/>
    </row>
    <row r="696" spans="1:10" ht="12.75">
      <c r="A696" s="98"/>
      <c r="B696" s="98"/>
      <c r="C696" s="98"/>
      <c r="D696" s="98"/>
      <c r="E696" s="98"/>
      <c r="F696" s="98"/>
      <c r="G696" s="98"/>
      <c r="H696" s="98"/>
      <c r="I696" s="98"/>
      <c r="J696" s="98"/>
    </row>
    <row r="697" spans="1:10" ht="12.75">
      <c r="A697" s="98"/>
      <c r="B697" s="98"/>
      <c r="C697" s="98"/>
      <c r="D697" s="98"/>
      <c r="E697" s="98"/>
      <c r="F697" s="98"/>
      <c r="G697" s="98"/>
      <c r="H697" s="98"/>
      <c r="I697" s="98"/>
      <c r="J697" s="98"/>
    </row>
    <row r="698" spans="1:10" ht="12.75">
      <c r="A698" s="98"/>
      <c r="B698" s="98"/>
      <c r="C698" s="98"/>
      <c r="D698" s="98"/>
      <c r="E698" s="98"/>
      <c r="F698" s="98"/>
      <c r="G698" s="98"/>
      <c r="H698" s="98"/>
      <c r="I698" s="98"/>
      <c r="J698" s="98"/>
    </row>
    <row r="699" spans="1:10" ht="12.75">
      <c r="A699" s="98"/>
      <c r="B699" s="98"/>
      <c r="C699" s="98"/>
      <c r="D699" s="98"/>
      <c r="E699" s="98"/>
      <c r="F699" s="98"/>
      <c r="G699" s="98"/>
      <c r="H699" s="98"/>
      <c r="I699" s="98"/>
      <c r="J699" s="98"/>
    </row>
    <row r="700" spans="1:10" ht="12.75">
      <c r="A700" s="98"/>
      <c r="B700" s="98"/>
      <c r="C700" s="98"/>
      <c r="D700" s="98"/>
      <c r="E700" s="98"/>
      <c r="F700" s="98"/>
      <c r="G700" s="98"/>
      <c r="H700" s="98"/>
      <c r="I700" s="98"/>
      <c r="J700" s="98"/>
    </row>
    <row r="701" spans="1:10" ht="12.75">
      <c r="A701" s="98"/>
      <c r="B701" s="98"/>
      <c r="C701" s="98"/>
      <c r="D701" s="98"/>
      <c r="E701" s="98"/>
      <c r="F701" s="98"/>
      <c r="G701" s="98"/>
      <c r="H701" s="98"/>
      <c r="I701" s="98"/>
      <c r="J701" s="98"/>
    </row>
    <row r="702" spans="1:10" ht="12.75">
      <c r="A702" s="98"/>
      <c r="B702" s="98"/>
      <c r="C702" s="98"/>
      <c r="D702" s="98"/>
      <c r="E702" s="98"/>
      <c r="F702" s="98"/>
      <c r="G702" s="98"/>
      <c r="H702" s="98"/>
      <c r="I702" s="98"/>
      <c r="J702" s="98"/>
    </row>
    <row r="703" spans="1:10" ht="12.75">
      <c r="A703" s="98"/>
      <c r="B703" s="98"/>
      <c r="C703" s="98"/>
      <c r="D703" s="98"/>
      <c r="E703" s="98"/>
      <c r="F703" s="98"/>
      <c r="G703" s="98"/>
      <c r="H703" s="98"/>
      <c r="I703" s="98"/>
      <c r="J703" s="98"/>
    </row>
    <row r="704" spans="1:10" ht="12.75">
      <c r="A704" s="98"/>
      <c r="B704" s="98"/>
      <c r="C704" s="98"/>
      <c r="D704" s="98"/>
      <c r="E704" s="98"/>
      <c r="F704" s="98"/>
      <c r="G704" s="98"/>
      <c r="H704" s="98"/>
      <c r="I704" s="98"/>
      <c r="J704" s="98"/>
    </row>
    <row r="705" spans="1:10" ht="12.75">
      <c r="A705" s="98"/>
      <c r="B705" s="98"/>
      <c r="C705" s="98"/>
      <c r="D705" s="98"/>
      <c r="E705" s="98"/>
      <c r="F705" s="98"/>
      <c r="G705" s="98"/>
      <c r="H705" s="98"/>
      <c r="I705" s="98"/>
      <c r="J705" s="98"/>
    </row>
    <row r="706" spans="1:10" ht="12.75">
      <c r="A706" s="98"/>
      <c r="B706" s="98"/>
      <c r="C706" s="98"/>
      <c r="D706" s="98"/>
      <c r="E706" s="98"/>
      <c r="F706" s="98"/>
      <c r="G706" s="98"/>
      <c r="H706" s="98"/>
      <c r="I706" s="98"/>
      <c r="J706" s="98"/>
    </row>
    <row r="707" spans="1:10" ht="12.75">
      <c r="A707" s="98"/>
      <c r="B707" s="98"/>
      <c r="C707" s="98"/>
      <c r="D707" s="98"/>
      <c r="E707" s="98"/>
      <c r="F707" s="98"/>
      <c r="G707" s="98"/>
      <c r="H707" s="98"/>
      <c r="I707" s="98"/>
      <c r="J707" s="98"/>
    </row>
    <row r="708" spans="1:10" ht="12.75">
      <c r="A708" s="98"/>
      <c r="B708" s="98"/>
      <c r="C708" s="98"/>
      <c r="D708" s="98"/>
      <c r="E708" s="98"/>
      <c r="F708" s="98"/>
      <c r="G708" s="98"/>
      <c r="H708" s="98"/>
      <c r="I708" s="98"/>
      <c r="J708" s="98"/>
    </row>
    <row r="709" spans="1:10" ht="12.75">
      <c r="A709" s="98"/>
      <c r="B709" s="98"/>
      <c r="C709" s="98"/>
      <c r="D709" s="98"/>
      <c r="E709" s="98"/>
      <c r="F709" s="98"/>
      <c r="G709" s="98"/>
      <c r="H709" s="98"/>
      <c r="I709" s="98"/>
      <c r="J709" s="98"/>
    </row>
    <row r="710" spans="1:10" ht="12.75">
      <c r="A710" s="98"/>
      <c r="B710" s="98"/>
      <c r="C710" s="98"/>
      <c r="D710" s="98"/>
      <c r="E710" s="98"/>
      <c r="F710" s="98"/>
      <c r="G710" s="98"/>
      <c r="H710" s="98"/>
      <c r="I710" s="98"/>
      <c r="J710" s="98"/>
    </row>
    <row r="711" spans="1:10" ht="12.75">
      <c r="A711" s="98"/>
      <c r="B711" s="98"/>
      <c r="C711" s="98"/>
      <c r="D711" s="98"/>
      <c r="E711" s="98"/>
      <c r="F711" s="98"/>
      <c r="G711" s="98"/>
      <c r="H711" s="98"/>
      <c r="I711" s="98"/>
      <c r="J711" s="98"/>
    </row>
    <row r="712" spans="1:10" ht="12.75">
      <c r="A712" s="98"/>
      <c r="B712" s="98"/>
      <c r="C712" s="98"/>
      <c r="D712" s="98"/>
      <c r="E712" s="98"/>
      <c r="F712" s="98"/>
      <c r="G712" s="98"/>
      <c r="H712" s="98"/>
      <c r="I712" s="98"/>
      <c r="J712" s="98"/>
    </row>
    <row r="713" spans="1:10" ht="12.75">
      <c r="A713" s="98"/>
      <c r="B713" s="98"/>
      <c r="C713" s="98"/>
      <c r="D713" s="98"/>
      <c r="E713" s="98"/>
      <c r="F713" s="98"/>
      <c r="G713" s="98"/>
      <c r="H713" s="98"/>
      <c r="I713" s="98"/>
      <c r="J713" s="98"/>
    </row>
    <row r="714" spans="1:10" ht="12.75">
      <c r="A714" s="98"/>
      <c r="B714" s="98"/>
      <c r="C714" s="98"/>
      <c r="D714" s="98"/>
      <c r="E714" s="98"/>
      <c r="F714" s="98"/>
      <c r="G714" s="98"/>
      <c r="H714" s="98"/>
      <c r="I714" s="98"/>
      <c r="J714" s="98"/>
    </row>
    <row r="715" spans="1:10" ht="12.75">
      <c r="A715" s="98"/>
      <c r="B715" s="98"/>
      <c r="C715" s="98"/>
      <c r="D715" s="98"/>
      <c r="E715" s="98"/>
      <c r="F715" s="98"/>
      <c r="G715" s="98"/>
      <c r="H715" s="98"/>
      <c r="I715" s="98"/>
      <c r="J715" s="98"/>
    </row>
    <row r="716" spans="1:10" ht="12.75">
      <c r="A716" s="98"/>
      <c r="B716" s="98"/>
      <c r="C716" s="98"/>
      <c r="D716" s="98"/>
      <c r="E716" s="98"/>
      <c r="F716" s="98"/>
      <c r="G716" s="98"/>
      <c r="H716" s="98"/>
      <c r="I716" s="98"/>
      <c r="J716" s="98"/>
    </row>
    <row r="717" spans="1:10" ht="12.75">
      <c r="A717" s="98"/>
      <c r="B717" s="98"/>
      <c r="C717" s="98"/>
      <c r="D717" s="98"/>
      <c r="E717" s="98"/>
      <c r="F717" s="98"/>
      <c r="G717" s="98"/>
      <c r="H717" s="98"/>
      <c r="I717" s="98"/>
      <c r="J717" s="98"/>
    </row>
    <row r="718" spans="1:10" ht="12.75">
      <c r="A718" s="98"/>
      <c r="B718" s="98"/>
      <c r="C718" s="98"/>
      <c r="D718" s="98"/>
      <c r="E718" s="98"/>
      <c r="F718" s="98"/>
      <c r="G718" s="98"/>
      <c r="H718" s="98"/>
      <c r="I718" s="98"/>
      <c r="J718" s="98"/>
    </row>
    <row r="719" spans="1:10" ht="12.75">
      <c r="A719" s="98"/>
      <c r="B719" s="98"/>
      <c r="C719" s="98"/>
      <c r="D719" s="98"/>
      <c r="E719" s="98"/>
      <c r="F719" s="98"/>
      <c r="G719" s="98"/>
      <c r="H719" s="98"/>
      <c r="I719" s="98"/>
      <c r="J719" s="98"/>
    </row>
    <row r="720" spans="1:10" ht="12.75">
      <c r="A720" s="98"/>
      <c r="B720" s="98"/>
      <c r="C720" s="98"/>
      <c r="D720" s="98"/>
      <c r="E720" s="98"/>
      <c r="F720" s="98"/>
      <c r="G720" s="98"/>
      <c r="H720" s="98"/>
      <c r="I720" s="98"/>
      <c r="J720" s="98"/>
    </row>
    <row r="721" spans="1:10" ht="12.75">
      <c r="A721" s="98"/>
      <c r="B721" s="98"/>
      <c r="C721" s="98"/>
      <c r="D721" s="98"/>
      <c r="E721" s="98"/>
      <c r="F721" s="98"/>
      <c r="G721" s="98"/>
      <c r="H721" s="98"/>
      <c r="I721" s="98"/>
      <c r="J721" s="98"/>
    </row>
    <row r="722" spans="1:10" ht="12.75">
      <c r="A722" s="98"/>
      <c r="B722" s="98"/>
      <c r="C722" s="98"/>
      <c r="D722" s="98"/>
      <c r="E722" s="98"/>
      <c r="F722" s="98"/>
      <c r="G722" s="98"/>
      <c r="H722" s="98"/>
      <c r="I722" s="98"/>
      <c r="J722" s="98"/>
    </row>
    <row r="723" spans="1:10" ht="12.75">
      <c r="A723" s="98"/>
      <c r="B723" s="98"/>
      <c r="C723" s="98"/>
      <c r="D723" s="98"/>
      <c r="E723" s="98"/>
      <c r="F723" s="98"/>
      <c r="G723" s="98"/>
      <c r="H723" s="98"/>
      <c r="I723" s="98"/>
      <c r="J723" s="98"/>
    </row>
    <row r="724" spans="1:10" ht="12.75">
      <c r="A724" s="98"/>
      <c r="B724" s="98"/>
      <c r="C724" s="98"/>
      <c r="D724" s="98"/>
      <c r="E724" s="98"/>
      <c r="F724" s="98"/>
      <c r="G724" s="98"/>
      <c r="H724" s="98"/>
      <c r="I724" s="98"/>
      <c r="J724" s="98"/>
    </row>
    <row r="725" spans="1:10" ht="12.75">
      <c r="A725" s="98"/>
      <c r="B725" s="98"/>
      <c r="C725" s="98"/>
      <c r="D725" s="98"/>
      <c r="E725" s="98"/>
      <c r="F725" s="98"/>
      <c r="G725" s="98"/>
      <c r="H725" s="98"/>
      <c r="I725" s="98"/>
      <c r="J725" s="98"/>
    </row>
    <row r="726" spans="1:10" ht="12.75">
      <c r="A726" s="98"/>
      <c r="B726" s="98"/>
      <c r="C726" s="98"/>
      <c r="D726" s="98"/>
      <c r="E726" s="98"/>
      <c r="F726" s="98"/>
      <c r="G726" s="98"/>
      <c r="H726" s="98"/>
      <c r="I726" s="98"/>
      <c r="J726" s="98"/>
    </row>
    <row r="727" spans="1:10" ht="12.75">
      <c r="A727" s="98"/>
      <c r="B727" s="98"/>
      <c r="C727" s="98"/>
      <c r="D727" s="98"/>
      <c r="E727" s="98"/>
      <c r="F727" s="98"/>
      <c r="G727" s="98"/>
      <c r="H727" s="98"/>
      <c r="I727" s="98"/>
      <c r="J727" s="98"/>
    </row>
    <row r="728" spans="1:10" ht="12.75">
      <c r="A728" s="98"/>
      <c r="B728" s="98"/>
      <c r="C728" s="98"/>
      <c r="D728" s="98"/>
      <c r="E728" s="98"/>
      <c r="F728" s="98"/>
      <c r="G728" s="98"/>
      <c r="H728" s="98"/>
      <c r="I728" s="98"/>
      <c r="J728" s="98"/>
    </row>
    <row r="729" spans="1:10" ht="12.75">
      <c r="A729" s="98"/>
      <c r="B729" s="98"/>
      <c r="C729" s="98"/>
      <c r="D729" s="98"/>
      <c r="E729" s="98"/>
      <c r="F729" s="98"/>
      <c r="G729" s="98"/>
      <c r="H729" s="98"/>
      <c r="I729" s="98"/>
      <c r="J729" s="98"/>
    </row>
    <row r="730" spans="1:10" ht="12.75">
      <c r="A730" s="98"/>
      <c r="B730" s="98"/>
      <c r="C730" s="98"/>
      <c r="D730" s="98"/>
      <c r="E730" s="98"/>
      <c r="F730" s="98"/>
      <c r="G730" s="98"/>
      <c r="H730" s="98"/>
      <c r="I730" s="98"/>
      <c r="J730" s="98"/>
    </row>
    <row r="731" spans="1:10" ht="12.75">
      <c r="A731" s="98"/>
      <c r="B731" s="98"/>
      <c r="C731" s="98"/>
      <c r="D731" s="98"/>
      <c r="E731" s="98"/>
      <c r="F731" s="98"/>
      <c r="G731" s="98"/>
      <c r="H731" s="98"/>
      <c r="I731" s="98"/>
      <c r="J731" s="98"/>
    </row>
    <row r="732" spans="1:10" ht="12.75">
      <c r="A732" s="98"/>
      <c r="B732" s="98"/>
      <c r="C732" s="98"/>
      <c r="D732" s="98"/>
      <c r="E732" s="98"/>
      <c r="F732" s="98"/>
      <c r="G732" s="98"/>
      <c r="H732" s="98"/>
      <c r="I732" s="98"/>
      <c r="J732" s="98"/>
    </row>
    <row r="733" spans="1:10" ht="12.75">
      <c r="A733" s="98"/>
      <c r="B733" s="98"/>
      <c r="C733" s="98"/>
      <c r="D733" s="98"/>
      <c r="E733" s="98"/>
      <c r="F733" s="98"/>
      <c r="G733" s="98"/>
      <c r="H733" s="98"/>
      <c r="I733" s="98"/>
      <c r="J733" s="98"/>
    </row>
    <row r="734" spans="1:10" ht="12.75">
      <c r="A734" s="98"/>
      <c r="B734" s="98"/>
      <c r="C734" s="98"/>
      <c r="D734" s="98"/>
      <c r="E734" s="98"/>
      <c r="F734" s="98"/>
      <c r="G734" s="98"/>
      <c r="H734" s="98"/>
      <c r="I734" s="98"/>
      <c r="J734" s="98"/>
    </row>
    <row r="735" spans="1:10" ht="12.75">
      <c r="A735" s="98"/>
      <c r="B735" s="98"/>
      <c r="C735" s="98"/>
      <c r="D735" s="98"/>
      <c r="E735" s="98"/>
      <c r="F735" s="98"/>
      <c r="G735" s="98"/>
      <c r="H735" s="98"/>
      <c r="I735" s="98"/>
      <c r="J735" s="98"/>
    </row>
    <row r="736" spans="1:10" ht="12.75">
      <c r="A736" s="98"/>
      <c r="B736" s="98"/>
      <c r="C736" s="98"/>
      <c r="D736" s="98"/>
      <c r="E736" s="98"/>
      <c r="F736" s="98"/>
      <c r="G736" s="98"/>
      <c r="H736" s="98"/>
      <c r="I736" s="98"/>
      <c r="J736" s="98"/>
    </row>
    <row r="737" spans="1:10" ht="12.75">
      <c r="A737" s="98"/>
      <c r="B737" s="98"/>
      <c r="C737" s="98"/>
      <c r="D737" s="98"/>
      <c r="E737" s="98"/>
      <c r="F737" s="98"/>
      <c r="G737" s="98"/>
      <c r="H737" s="98"/>
      <c r="I737" s="98"/>
      <c r="J737" s="98"/>
    </row>
    <row r="738" spans="1:10" ht="12.75">
      <c r="A738" s="98"/>
      <c r="B738" s="98"/>
      <c r="C738" s="98"/>
      <c r="D738" s="98"/>
      <c r="E738" s="98"/>
      <c r="F738" s="98"/>
      <c r="G738" s="98"/>
      <c r="H738" s="98"/>
      <c r="I738" s="98"/>
      <c r="J738" s="98"/>
    </row>
    <row r="739" spans="1:10" ht="12.75">
      <c r="A739" s="98"/>
      <c r="B739" s="98"/>
      <c r="C739" s="98"/>
      <c r="D739" s="98"/>
      <c r="E739" s="98"/>
      <c r="F739" s="98"/>
      <c r="G739" s="98"/>
      <c r="H739" s="98"/>
      <c r="I739" s="98"/>
      <c r="J739" s="98"/>
    </row>
    <row r="740" spans="1:10" ht="12.75">
      <c r="A740" s="98"/>
      <c r="B740" s="98"/>
      <c r="C740" s="98"/>
      <c r="D740" s="98"/>
      <c r="E740" s="98"/>
      <c r="F740" s="98"/>
      <c r="G740" s="98"/>
      <c r="H740" s="98"/>
      <c r="I740" s="98"/>
      <c r="J740" s="98"/>
    </row>
    <row r="741" spans="1:10" ht="12.75">
      <c r="A741" s="98"/>
      <c r="B741" s="98"/>
      <c r="C741" s="98"/>
      <c r="D741" s="98"/>
      <c r="E741" s="98"/>
      <c r="F741" s="98"/>
      <c r="G741" s="98"/>
      <c r="H741" s="98"/>
      <c r="I741" s="98"/>
      <c r="J741" s="98"/>
    </row>
    <row r="742" spans="1:10" ht="12.75">
      <c r="A742" s="98"/>
      <c r="B742" s="98"/>
      <c r="C742" s="98"/>
      <c r="D742" s="98"/>
      <c r="E742" s="98"/>
      <c r="F742" s="98"/>
      <c r="G742" s="98"/>
      <c r="H742" s="98"/>
      <c r="I742" s="98"/>
      <c r="J742" s="98"/>
    </row>
    <row r="743" spans="1:10" ht="12.75">
      <c r="A743" s="98"/>
      <c r="B743" s="98"/>
      <c r="C743" s="98"/>
      <c r="D743" s="98"/>
      <c r="E743" s="98"/>
      <c r="F743" s="98"/>
      <c r="G743" s="98"/>
      <c r="H743" s="98"/>
      <c r="I743" s="98"/>
      <c r="J743" s="98"/>
    </row>
    <row r="744" spans="1:10" ht="12.75">
      <c r="A744" s="98"/>
      <c r="B744" s="98"/>
      <c r="C744" s="98"/>
      <c r="D744" s="98"/>
      <c r="E744" s="98"/>
      <c r="F744" s="98"/>
      <c r="G744" s="98"/>
      <c r="H744" s="98"/>
      <c r="I744" s="98"/>
      <c r="J744" s="98"/>
    </row>
    <row r="745" spans="1:10" ht="12.75">
      <c r="A745" s="98"/>
      <c r="B745" s="98"/>
      <c r="C745" s="98"/>
      <c r="D745" s="98"/>
      <c r="E745" s="98"/>
      <c r="F745" s="98"/>
      <c r="G745" s="98"/>
      <c r="H745" s="98"/>
      <c r="I745" s="98"/>
      <c r="J745" s="98"/>
    </row>
    <row r="746" spans="1:10" ht="12.75">
      <c r="A746" s="98"/>
      <c r="B746" s="98"/>
      <c r="C746" s="98"/>
      <c r="D746" s="98"/>
      <c r="E746" s="98"/>
      <c r="F746" s="98"/>
      <c r="G746" s="98"/>
      <c r="H746" s="98"/>
      <c r="I746" s="98"/>
      <c r="J746" s="98"/>
    </row>
    <row r="747" spans="1:10" ht="12.75">
      <c r="A747" s="98"/>
      <c r="B747" s="98"/>
      <c r="C747" s="98"/>
      <c r="D747" s="98"/>
      <c r="E747" s="98"/>
      <c r="F747" s="98"/>
      <c r="G747" s="98"/>
      <c r="H747" s="98"/>
      <c r="I747" s="98"/>
      <c r="J747" s="98"/>
    </row>
    <row r="748" spans="1:10" ht="12.75">
      <c r="A748" s="98"/>
      <c r="B748" s="98"/>
      <c r="C748" s="98"/>
      <c r="D748" s="98"/>
      <c r="E748" s="98"/>
      <c r="F748" s="98"/>
      <c r="G748" s="98"/>
      <c r="H748" s="98"/>
      <c r="I748" s="98"/>
      <c r="J748" s="98"/>
    </row>
    <row r="749" spans="1:10" ht="12.75">
      <c r="A749" s="98"/>
      <c r="B749" s="98"/>
      <c r="C749" s="98"/>
      <c r="D749" s="98"/>
      <c r="E749" s="98"/>
      <c r="F749" s="98"/>
      <c r="G749" s="98"/>
      <c r="H749" s="98"/>
      <c r="I749" s="98"/>
      <c r="J749" s="98"/>
    </row>
    <row r="750" spans="1:10" ht="12.75">
      <c r="A750" s="98"/>
      <c r="B750" s="98"/>
      <c r="C750" s="98"/>
      <c r="D750" s="98"/>
      <c r="E750" s="98"/>
      <c r="F750" s="98"/>
      <c r="G750" s="98"/>
      <c r="H750" s="98"/>
      <c r="I750" s="98"/>
      <c r="J750" s="98"/>
    </row>
    <row r="751" spans="1:10" ht="12.75">
      <c r="A751" s="98"/>
      <c r="B751" s="98"/>
      <c r="C751" s="98"/>
      <c r="D751" s="98"/>
      <c r="E751" s="98"/>
      <c r="F751" s="98"/>
      <c r="G751" s="98"/>
      <c r="H751" s="98"/>
      <c r="I751" s="98"/>
      <c r="J751" s="98"/>
    </row>
    <row r="752" spans="1:10" ht="12.75">
      <c r="A752" s="98"/>
      <c r="B752" s="98"/>
      <c r="C752" s="98"/>
      <c r="D752" s="98"/>
      <c r="E752" s="98"/>
      <c r="F752" s="98"/>
      <c r="G752" s="98"/>
      <c r="H752" s="98"/>
      <c r="I752" s="98"/>
      <c r="J752" s="98"/>
    </row>
    <row r="753" spans="1:10" ht="12.75">
      <c r="A753" s="98"/>
      <c r="B753" s="98"/>
      <c r="C753" s="98"/>
      <c r="D753" s="98"/>
      <c r="E753" s="98"/>
      <c r="F753" s="98"/>
      <c r="G753" s="98"/>
      <c r="H753" s="98"/>
      <c r="I753" s="98"/>
      <c r="J753" s="98"/>
    </row>
    <row r="754" spans="1:10" ht="12.75">
      <c r="A754" s="98"/>
      <c r="B754" s="98"/>
      <c r="C754" s="98"/>
      <c r="D754" s="98"/>
      <c r="E754" s="98"/>
      <c r="F754" s="98"/>
      <c r="G754" s="98"/>
      <c r="H754" s="98"/>
      <c r="I754" s="98"/>
      <c r="J754" s="98"/>
    </row>
    <row r="755" spans="1:10" ht="12.75">
      <c r="A755" s="98"/>
      <c r="B755" s="98"/>
      <c r="C755" s="98"/>
      <c r="D755" s="98"/>
      <c r="E755" s="98"/>
      <c r="F755" s="98"/>
      <c r="G755" s="98"/>
      <c r="H755" s="98"/>
      <c r="I755" s="98"/>
      <c r="J755" s="98"/>
    </row>
    <row r="756" spans="1:10" ht="12.75">
      <c r="A756" s="98"/>
      <c r="B756" s="98"/>
      <c r="C756" s="98"/>
      <c r="D756" s="98"/>
      <c r="E756" s="98"/>
      <c r="F756" s="98"/>
      <c r="G756" s="98"/>
      <c r="H756" s="98"/>
      <c r="I756" s="98"/>
      <c r="J756" s="98"/>
    </row>
    <row r="757" spans="1:10" ht="12.75">
      <c r="A757" s="98"/>
      <c r="B757" s="98"/>
      <c r="C757" s="98"/>
      <c r="D757" s="98"/>
      <c r="E757" s="98"/>
      <c r="F757" s="98"/>
      <c r="G757" s="98"/>
      <c r="H757" s="98"/>
      <c r="I757" s="98"/>
      <c r="J757" s="98"/>
    </row>
    <row r="758" spans="1:10" ht="12.75">
      <c r="A758" s="98"/>
      <c r="B758" s="98"/>
      <c r="C758" s="98"/>
      <c r="D758" s="98"/>
      <c r="E758" s="98"/>
      <c r="F758" s="98"/>
      <c r="G758" s="98"/>
      <c r="H758" s="98"/>
      <c r="I758" s="98"/>
      <c r="J758" s="98"/>
    </row>
    <row r="759" spans="1:10" ht="12.75">
      <c r="A759" s="98"/>
      <c r="B759" s="98"/>
      <c r="C759" s="98"/>
      <c r="D759" s="98"/>
      <c r="E759" s="98"/>
      <c r="F759" s="98"/>
      <c r="G759" s="98"/>
      <c r="H759" s="98"/>
      <c r="I759" s="98"/>
      <c r="J759" s="98"/>
    </row>
    <row r="760" spans="1:10" ht="12.75">
      <c r="A760" s="98"/>
      <c r="B760" s="98"/>
      <c r="C760" s="98"/>
      <c r="D760" s="98"/>
      <c r="E760" s="98"/>
      <c r="F760" s="98"/>
      <c r="G760" s="98"/>
      <c r="H760" s="98"/>
      <c r="I760" s="98"/>
      <c r="J760" s="98"/>
    </row>
    <row r="761" spans="1:10" ht="12.75">
      <c r="A761" s="98"/>
      <c r="B761" s="98"/>
      <c r="C761" s="98"/>
      <c r="D761" s="98"/>
      <c r="E761" s="98"/>
      <c r="F761" s="98"/>
      <c r="G761" s="98"/>
      <c r="H761" s="98"/>
      <c r="I761" s="98"/>
      <c r="J761" s="98"/>
    </row>
    <row r="762" spans="1:10" ht="12.75">
      <c r="A762" s="98"/>
      <c r="B762" s="98"/>
      <c r="C762" s="98"/>
      <c r="D762" s="98"/>
      <c r="E762" s="98"/>
      <c r="F762" s="98"/>
      <c r="G762" s="98"/>
      <c r="H762" s="98"/>
      <c r="I762" s="98"/>
      <c r="J762" s="98"/>
    </row>
    <row r="763" spans="1:10" ht="12.75">
      <c r="A763" s="98"/>
      <c r="B763" s="98"/>
      <c r="C763" s="98"/>
      <c r="D763" s="98"/>
      <c r="E763" s="98"/>
      <c r="F763" s="98"/>
      <c r="G763" s="98"/>
      <c r="H763" s="98"/>
      <c r="I763" s="98"/>
      <c r="J763" s="98"/>
    </row>
    <row r="764" spans="1:10" ht="12.75">
      <c r="A764" s="98"/>
      <c r="B764" s="98"/>
      <c r="C764" s="98"/>
      <c r="D764" s="98"/>
      <c r="E764" s="98"/>
      <c r="F764" s="98"/>
      <c r="G764" s="98"/>
      <c r="H764" s="98"/>
      <c r="I764" s="98"/>
      <c r="J764" s="98"/>
    </row>
    <row r="765" spans="1:10" ht="12.75">
      <c r="A765" s="98"/>
      <c r="B765" s="98"/>
      <c r="C765" s="98"/>
      <c r="D765" s="98"/>
      <c r="E765" s="98"/>
      <c r="F765" s="98"/>
      <c r="G765" s="98"/>
      <c r="H765" s="98"/>
      <c r="I765" s="98"/>
      <c r="J765" s="98"/>
    </row>
    <row r="766" spans="1:10" ht="12.75">
      <c r="A766" s="98"/>
      <c r="B766" s="98"/>
      <c r="C766" s="98"/>
      <c r="D766" s="98"/>
      <c r="E766" s="98"/>
      <c r="F766" s="98"/>
      <c r="G766" s="98"/>
      <c r="H766" s="98"/>
      <c r="I766" s="98"/>
      <c r="J766" s="98"/>
    </row>
    <row r="767" spans="1:10" ht="12.75">
      <c r="A767" s="98"/>
      <c r="B767" s="98"/>
      <c r="C767" s="98"/>
      <c r="D767" s="98"/>
      <c r="E767" s="98"/>
      <c r="F767" s="98"/>
      <c r="G767" s="98"/>
      <c r="H767" s="98"/>
      <c r="I767" s="98"/>
      <c r="J767" s="98"/>
    </row>
    <row r="768" spans="1:10" ht="12.75">
      <c r="A768" s="98"/>
      <c r="B768" s="98"/>
      <c r="C768" s="98"/>
      <c r="D768" s="98"/>
      <c r="E768" s="98"/>
      <c r="F768" s="98"/>
      <c r="G768" s="98"/>
      <c r="H768" s="98"/>
      <c r="I768" s="98"/>
      <c r="J768" s="98"/>
    </row>
    <row r="769" spans="1:10" ht="12.75">
      <c r="A769" s="98"/>
      <c r="B769" s="98"/>
      <c r="C769" s="98"/>
      <c r="D769" s="98"/>
      <c r="E769" s="98"/>
      <c r="F769" s="98"/>
      <c r="G769" s="98"/>
      <c r="H769" s="98"/>
      <c r="I769" s="98"/>
      <c r="J769" s="98"/>
    </row>
    <row r="770" spans="1:10" ht="12.75">
      <c r="A770" s="98"/>
      <c r="B770" s="98"/>
      <c r="C770" s="98"/>
      <c r="D770" s="98"/>
      <c r="E770" s="98"/>
      <c r="F770" s="98"/>
      <c r="G770" s="98"/>
      <c r="H770" s="98"/>
      <c r="I770" s="98"/>
      <c r="J770" s="98"/>
    </row>
    <row r="771" spans="1:10" ht="12.75">
      <c r="A771" s="98"/>
      <c r="B771" s="98"/>
      <c r="C771" s="98"/>
      <c r="D771" s="98"/>
      <c r="E771" s="98"/>
      <c r="F771" s="98"/>
      <c r="G771" s="98"/>
      <c r="H771" s="98"/>
      <c r="I771" s="98"/>
      <c r="J771" s="98"/>
    </row>
    <row r="772" spans="1:10" ht="12.75">
      <c r="A772" s="98"/>
      <c r="B772" s="98"/>
      <c r="C772" s="98"/>
      <c r="D772" s="98"/>
      <c r="E772" s="98"/>
      <c r="F772" s="98"/>
      <c r="G772" s="98"/>
      <c r="H772" s="98"/>
      <c r="I772" s="98"/>
      <c r="J772" s="98"/>
    </row>
    <row r="773" spans="1:10" ht="12.75">
      <c r="A773" s="98"/>
      <c r="B773" s="98"/>
      <c r="C773" s="98"/>
      <c r="D773" s="98"/>
      <c r="E773" s="98"/>
      <c r="F773" s="98"/>
      <c r="G773" s="98"/>
      <c r="H773" s="98"/>
      <c r="I773" s="98"/>
      <c r="J773" s="98"/>
    </row>
    <row r="774" spans="1:10" ht="12.75">
      <c r="A774" s="98"/>
      <c r="B774" s="98"/>
      <c r="C774" s="98"/>
      <c r="D774" s="98"/>
      <c r="E774" s="98"/>
      <c r="F774" s="98"/>
      <c r="G774" s="98"/>
      <c r="H774" s="98"/>
      <c r="I774" s="98"/>
      <c r="J774" s="98"/>
    </row>
    <row r="775" spans="1:10" ht="12.75">
      <c r="A775" s="98"/>
      <c r="B775" s="98"/>
      <c r="C775" s="98"/>
      <c r="D775" s="98"/>
      <c r="E775" s="98"/>
      <c r="F775" s="98"/>
      <c r="G775" s="98"/>
      <c r="H775" s="98"/>
      <c r="I775" s="98"/>
      <c r="J775" s="98"/>
    </row>
    <row r="776" spans="1:10" ht="12.75">
      <c r="A776" s="98"/>
      <c r="B776" s="98"/>
      <c r="C776" s="98"/>
      <c r="D776" s="98"/>
      <c r="E776" s="98"/>
      <c r="F776" s="98"/>
      <c r="G776" s="98"/>
      <c r="H776" s="98"/>
      <c r="I776" s="98"/>
      <c r="J776" s="98"/>
    </row>
    <row r="777" spans="1:10" ht="12.75">
      <c r="A777" s="98"/>
      <c r="B777" s="98"/>
      <c r="C777" s="98"/>
      <c r="D777" s="98"/>
      <c r="E777" s="98"/>
      <c r="F777" s="98"/>
      <c r="G777" s="98"/>
      <c r="H777" s="98"/>
      <c r="I777" s="98"/>
      <c r="J777" s="98"/>
    </row>
    <row r="778" spans="1:10" ht="12.75">
      <c r="A778" s="98"/>
      <c r="B778" s="98"/>
      <c r="C778" s="98"/>
      <c r="D778" s="98"/>
      <c r="E778" s="98"/>
      <c r="F778" s="98"/>
      <c r="G778" s="98"/>
      <c r="H778" s="98"/>
      <c r="I778" s="98"/>
      <c r="J778" s="98"/>
    </row>
    <row r="779" spans="1:10" ht="12.75">
      <c r="A779" s="98"/>
      <c r="B779" s="98"/>
      <c r="C779" s="98"/>
      <c r="D779" s="98"/>
      <c r="E779" s="98"/>
      <c r="F779" s="98"/>
      <c r="G779" s="98"/>
      <c r="H779" s="98"/>
      <c r="I779" s="98"/>
      <c r="J779" s="98"/>
    </row>
    <row r="780" spans="1:10" ht="12.75">
      <c r="A780" s="98"/>
      <c r="B780" s="98"/>
      <c r="C780" s="98"/>
      <c r="D780" s="98"/>
      <c r="E780" s="98"/>
      <c r="F780" s="98"/>
      <c r="G780" s="98"/>
      <c r="H780" s="98"/>
      <c r="I780" s="98"/>
      <c r="J780" s="98"/>
    </row>
    <row r="781" spans="1:10" ht="12.75">
      <c r="A781" s="98"/>
      <c r="B781" s="98"/>
      <c r="C781" s="98"/>
      <c r="D781" s="98"/>
      <c r="E781" s="98"/>
      <c r="F781" s="98"/>
      <c r="G781" s="98"/>
      <c r="H781" s="98"/>
      <c r="I781" s="98"/>
      <c r="J781" s="98"/>
    </row>
    <row r="782" spans="1:10" ht="12.75">
      <c r="A782" s="98"/>
      <c r="B782" s="98"/>
      <c r="C782" s="98"/>
      <c r="D782" s="98"/>
      <c r="E782" s="98"/>
      <c r="F782" s="98"/>
      <c r="G782" s="98"/>
      <c r="H782" s="98"/>
      <c r="I782" s="98"/>
      <c r="J782" s="98"/>
    </row>
    <row r="783" spans="1:10" ht="12.75">
      <c r="A783" s="98"/>
      <c r="B783" s="98"/>
      <c r="C783" s="98"/>
      <c r="D783" s="98"/>
      <c r="E783" s="98"/>
      <c r="F783" s="98"/>
      <c r="G783" s="98"/>
      <c r="H783" s="98"/>
      <c r="I783" s="98"/>
      <c r="J783" s="98"/>
    </row>
    <row r="784" spans="1:10" ht="12.75">
      <c r="A784" s="98"/>
      <c r="B784" s="98"/>
      <c r="C784" s="98"/>
      <c r="D784" s="98"/>
      <c r="E784" s="98"/>
      <c r="F784" s="98"/>
      <c r="G784" s="98"/>
      <c r="H784" s="98"/>
      <c r="I784" s="98"/>
      <c r="J784" s="98"/>
    </row>
    <row r="785" spans="1:10" ht="12.75">
      <c r="A785" s="98"/>
      <c r="B785" s="98"/>
      <c r="C785" s="98"/>
      <c r="D785" s="98"/>
      <c r="E785" s="98"/>
      <c r="F785" s="98"/>
      <c r="G785" s="98"/>
      <c r="H785" s="98"/>
      <c r="I785" s="98"/>
      <c r="J785" s="98"/>
    </row>
    <row r="786" spans="1:10" ht="12.75">
      <c r="A786" s="98"/>
      <c r="B786" s="98"/>
      <c r="C786" s="98"/>
      <c r="D786" s="98"/>
      <c r="E786" s="98"/>
      <c r="F786" s="98"/>
      <c r="G786" s="98"/>
      <c r="H786" s="98"/>
      <c r="I786" s="98"/>
      <c r="J786" s="98"/>
    </row>
    <row r="787" spans="1:10" ht="12.75">
      <c r="A787" s="98"/>
      <c r="B787" s="98"/>
      <c r="C787" s="98"/>
      <c r="D787" s="98"/>
      <c r="E787" s="98"/>
      <c r="F787" s="98"/>
      <c r="G787" s="98"/>
      <c r="H787" s="98"/>
      <c r="I787" s="98"/>
      <c r="J787" s="98"/>
    </row>
    <row r="788" spans="1:10" ht="12.75">
      <c r="A788" s="98"/>
      <c r="B788" s="98"/>
      <c r="C788" s="98"/>
      <c r="D788" s="98"/>
      <c r="E788" s="98"/>
      <c r="F788" s="98"/>
      <c r="G788" s="98"/>
      <c r="H788" s="98"/>
      <c r="I788" s="98"/>
      <c r="J788" s="98"/>
    </row>
    <row r="789" spans="1:10" ht="12.75">
      <c r="A789" s="98"/>
      <c r="B789" s="98"/>
      <c r="C789" s="98"/>
      <c r="D789" s="98"/>
      <c r="E789" s="98"/>
      <c r="F789" s="98"/>
      <c r="G789" s="98"/>
      <c r="H789" s="98"/>
      <c r="I789" s="98"/>
      <c r="J789" s="98"/>
    </row>
    <row r="790" spans="1:10" ht="12.75">
      <c r="A790" s="98"/>
      <c r="B790" s="98"/>
      <c r="C790" s="98"/>
      <c r="D790" s="98"/>
      <c r="E790" s="98"/>
      <c r="F790" s="98"/>
      <c r="G790" s="98"/>
      <c r="H790" s="98"/>
      <c r="I790" s="98"/>
      <c r="J790" s="98"/>
    </row>
    <row r="791" spans="1:10" ht="12.75">
      <c r="A791" s="98"/>
      <c r="B791" s="98"/>
      <c r="C791" s="98"/>
      <c r="D791" s="98"/>
      <c r="E791" s="98"/>
      <c r="F791" s="98"/>
      <c r="G791" s="98"/>
      <c r="H791" s="98"/>
      <c r="I791" s="98"/>
      <c r="J791" s="98"/>
    </row>
    <row r="792" spans="1:10" ht="12.75">
      <c r="A792" s="98"/>
      <c r="B792" s="98"/>
      <c r="C792" s="98"/>
      <c r="D792" s="98"/>
      <c r="E792" s="98"/>
      <c r="F792" s="98"/>
      <c r="G792" s="98"/>
      <c r="H792" s="98"/>
      <c r="I792" s="98"/>
      <c r="J792" s="98"/>
    </row>
    <row r="793" spans="1:10" ht="12.75">
      <c r="A793" s="98"/>
      <c r="B793" s="98"/>
      <c r="C793" s="98"/>
      <c r="D793" s="98"/>
      <c r="E793" s="98"/>
      <c r="F793" s="98"/>
      <c r="G793" s="98"/>
      <c r="H793" s="98"/>
      <c r="I793" s="98"/>
      <c r="J793" s="98"/>
    </row>
    <row r="794" spans="1:10" ht="12.75">
      <c r="A794" s="98"/>
      <c r="B794" s="98"/>
      <c r="C794" s="98"/>
      <c r="D794" s="98"/>
      <c r="E794" s="98"/>
      <c r="F794" s="98"/>
      <c r="G794" s="98"/>
      <c r="H794" s="98"/>
      <c r="I794" s="98"/>
      <c r="J794" s="98"/>
    </row>
    <row r="795" spans="1:10" ht="12.75">
      <c r="A795" s="98"/>
      <c r="B795" s="98"/>
      <c r="C795" s="98"/>
      <c r="D795" s="98"/>
      <c r="E795" s="98"/>
      <c r="F795" s="98"/>
      <c r="G795" s="98"/>
      <c r="H795" s="98"/>
      <c r="I795" s="98"/>
      <c r="J795" s="98"/>
    </row>
    <row r="796" spans="1:10" ht="12.75">
      <c r="A796" s="98"/>
      <c r="B796" s="98"/>
      <c r="C796" s="98"/>
      <c r="D796" s="98"/>
      <c r="E796" s="98"/>
      <c r="F796" s="98"/>
      <c r="G796" s="98"/>
      <c r="H796" s="98"/>
      <c r="I796" s="98"/>
      <c r="J796" s="98"/>
    </row>
    <row r="797" spans="1:10" ht="12.75">
      <c r="A797" s="98"/>
      <c r="B797" s="98"/>
      <c r="C797" s="98"/>
      <c r="D797" s="98"/>
      <c r="E797" s="98"/>
      <c r="F797" s="98"/>
      <c r="G797" s="98"/>
      <c r="H797" s="98"/>
      <c r="I797" s="98"/>
      <c r="J797" s="98"/>
    </row>
    <row r="798" spans="1:10" ht="12.75">
      <c r="A798" s="98"/>
      <c r="B798" s="98"/>
      <c r="C798" s="98"/>
      <c r="D798" s="98"/>
      <c r="E798" s="98"/>
      <c r="F798" s="98"/>
      <c r="G798" s="98"/>
      <c r="H798" s="98"/>
      <c r="I798" s="98"/>
      <c r="J798" s="98"/>
    </row>
    <row r="799" spans="1:10" ht="12.75">
      <c r="A799" s="98"/>
      <c r="B799" s="98"/>
      <c r="C799" s="98"/>
      <c r="D799" s="98"/>
      <c r="E799" s="98"/>
      <c r="F799" s="98"/>
      <c r="G799" s="98"/>
      <c r="H799" s="98"/>
      <c r="I799" s="98"/>
      <c r="J799" s="98"/>
    </row>
    <row r="800" spans="1:10" ht="12.75">
      <c r="A800" s="98"/>
      <c r="B800" s="98"/>
      <c r="C800" s="98"/>
      <c r="D800" s="98"/>
      <c r="E800" s="98"/>
      <c r="F800" s="98"/>
      <c r="G800" s="98"/>
      <c r="H800" s="98"/>
      <c r="I800" s="98"/>
      <c r="J800" s="98"/>
    </row>
    <row r="801" spans="1:10" ht="12.75">
      <c r="A801" s="98"/>
      <c r="B801" s="98"/>
      <c r="C801" s="98"/>
      <c r="D801" s="98"/>
      <c r="E801" s="98"/>
      <c r="F801" s="98"/>
      <c r="G801" s="98"/>
      <c r="H801" s="98"/>
      <c r="I801" s="98"/>
      <c r="J801" s="98"/>
    </row>
    <row r="802" spans="1:10" ht="12.75">
      <c r="A802" s="98"/>
      <c r="B802" s="98"/>
      <c r="C802" s="98"/>
      <c r="D802" s="98"/>
      <c r="E802" s="98"/>
      <c r="F802" s="98"/>
      <c r="G802" s="98"/>
      <c r="H802" s="98"/>
      <c r="I802" s="98"/>
      <c r="J802" s="98"/>
    </row>
    <row r="803" spans="1:10" ht="12.75">
      <c r="A803" s="98"/>
      <c r="B803" s="98"/>
      <c r="C803" s="98"/>
      <c r="D803" s="98"/>
      <c r="E803" s="98"/>
      <c r="F803" s="98"/>
      <c r="G803" s="98"/>
      <c r="H803" s="98"/>
      <c r="I803" s="98"/>
      <c r="J803" s="98"/>
    </row>
    <row r="804" spans="1:10" ht="12.75">
      <c r="A804" s="98"/>
      <c r="B804" s="98"/>
      <c r="C804" s="98"/>
      <c r="D804" s="98"/>
      <c r="E804" s="98"/>
      <c r="F804" s="98"/>
      <c r="G804" s="98"/>
      <c r="H804" s="98"/>
      <c r="I804" s="98"/>
      <c r="J804" s="98"/>
    </row>
    <row r="805" spans="1:10" ht="12.75">
      <c r="A805" s="98"/>
      <c r="B805" s="98"/>
      <c r="C805" s="98"/>
      <c r="D805" s="98"/>
      <c r="E805" s="98"/>
      <c r="F805" s="98"/>
      <c r="G805" s="98"/>
      <c r="H805" s="98"/>
      <c r="I805" s="98"/>
      <c r="J805" s="98"/>
    </row>
    <row r="806" spans="1:10" ht="12.75">
      <c r="A806" s="98"/>
      <c r="B806" s="98"/>
      <c r="C806" s="98"/>
      <c r="D806" s="98"/>
      <c r="E806" s="98"/>
      <c r="F806" s="98"/>
      <c r="G806" s="98"/>
      <c r="H806" s="98"/>
      <c r="I806" s="98"/>
      <c r="J806" s="98"/>
    </row>
    <row r="807" spans="1:10" ht="12.75">
      <c r="A807" s="98"/>
      <c r="B807" s="98"/>
      <c r="C807" s="98"/>
      <c r="D807" s="98"/>
      <c r="E807" s="98"/>
      <c r="F807" s="98"/>
      <c r="G807" s="98"/>
      <c r="H807" s="98"/>
      <c r="I807" s="98"/>
      <c r="J807" s="98"/>
    </row>
    <row r="808" spans="1:10" ht="12.75">
      <c r="A808" s="98"/>
      <c r="B808" s="98"/>
      <c r="C808" s="98"/>
      <c r="D808" s="98"/>
      <c r="E808" s="98"/>
      <c r="F808" s="98"/>
      <c r="G808" s="98"/>
      <c r="H808" s="98"/>
      <c r="I808" s="98"/>
      <c r="J808" s="98"/>
    </row>
    <row r="809" spans="1:10" ht="12.75">
      <c r="A809" s="98"/>
      <c r="B809" s="98"/>
      <c r="C809" s="98"/>
      <c r="D809" s="98"/>
      <c r="E809" s="98"/>
      <c r="F809" s="98"/>
      <c r="G809" s="98"/>
      <c r="H809" s="98"/>
      <c r="I809" s="98"/>
      <c r="J809" s="98"/>
    </row>
    <row r="810" spans="1:10" ht="12.75">
      <c r="A810" s="98"/>
      <c r="B810" s="98"/>
      <c r="C810" s="98"/>
      <c r="D810" s="98"/>
      <c r="E810" s="98"/>
      <c r="F810" s="98"/>
      <c r="G810" s="98"/>
      <c r="H810" s="98"/>
      <c r="I810" s="98"/>
      <c r="J810" s="98"/>
    </row>
    <row r="811" spans="1:10" ht="12.75">
      <c r="A811" s="98"/>
      <c r="B811" s="98"/>
      <c r="C811" s="98"/>
      <c r="D811" s="98"/>
      <c r="E811" s="98"/>
      <c r="F811" s="98"/>
      <c r="G811" s="98"/>
      <c r="H811" s="98"/>
      <c r="I811" s="98"/>
      <c r="J811" s="98"/>
    </row>
    <row r="812" spans="1:10" ht="12.75">
      <c r="A812" s="98"/>
      <c r="B812" s="98"/>
      <c r="C812" s="98"/>
      <c r="D812" s="98"/>
      <c r="E812" s="98"/>
      <c r="F812" s="98"/>
      <c r="G812" s="98"/>
      <c r="H812" s="98"/>
      <c r="I812" s="98"/>
      <c r="J812" s="98"/>
    </row>
    <row r="813" spans="1:10" ht="12.75">
      <c r="A813" s="98"/>
      <c r="B813" s="98"/>
      <c r="C813" s="98"/>
      <c r="D813" s="98"/>
      <c r="E813" s="98"/>
      <c r="F813" s="98"/>
      <c r="G813" s="98"/>
      <c r="H813" s="98"/>
      <c r="I813" s="98"/>
      <c r="J813" s="98"/>
    </row>
    <row r="814" spans="1:10" ht="12.75">
      <c r="A814" s="98"/>
      <c r="B814" s="98"/>
      <c r="C814" s="98"/>
      <c r="D814" s="98"/>
      <c r="E814" s="98"/>
      <c r="F814" s="98"/>
      <c r="G814" s="98"/>
      <c r="H814" s="98"/>
      <c r="I814" s="98"/>
      <c r="J814" s="98"/>
    </row>
    <row r="815" spans="1:10" ht="12.75">
      <c r="A815" s="98"/>
      <c r="B815" s="98"/>
      <c r="C815" s="98"/>
      <c r="D815" s="98"/>
      <c r="E815" s="98"/>
      <c r="F815" s="98"/>
      <c r="G815" s="98"/>
      <c r="H815" s="98"/>
      <c r="I815" s="98"/>
      <c r="J815" s="98"/>
    </row>
    <row r="816" spans="1:10" ht="12.75">
      <c r="A816" s="98"/>
      <c r="B816" s="98"/>
      <c r="C816" s="98"/>
      <c r="D816" s="98"/>
      <c r="E816" s="98"/>
      <c r="F816" s="98"/>
      <c r="G816" s="98"/>
      <c r="H816" s="98"/>
      <c r="I816" s="98"/>
      <c r="J816" s="98"/>
    </row>
    <row r="817" spans="1:10" ht="12.75">
      <c r="A817" s="98"/>
      <c r="B817" s="98"/>
      <c r="C817" s="98"/>
      <c r="D817" s="98"/>
      <c r="E817" s="98"/>
      <c r="F817" s="98"/>
      <c r="G817" s="98"/>
      <c r="H817" s="98"/>
      <c r="I817" s="98"/>
      <c r="J817" s="98"/>
    </row>
    <row r="818" spans="1:10" ht="12.75">
      <c r="A818" s="98"/>
      <c r="B818" s="98"/>
      <c r="C818" s="98"/>
      <c r="D818" s="98"/>
      <c r="E818" s="98"/>
      <c r="F818" s="98"/>
      <c r="G818" s="98"/>
      <c r="H818" s="98"/>
      <c r="I818" s="98"/>
      <c r="J818" s="98"/>
    </row>
    <row r="819" spans="1:10" ht="12.75">
      <c r="A819" s="98"/>
      <c r="B819" s="98"/>
      <c r="C819" s="98"/>
      <c r="D819" s="98"/>
      <c r="E819" s="98"/>
      <c r="F819" s="98"/>
      <c r="G819" s="98"/>
      <c r="H819" s="98"/>
      <c r="I819" s="98"/>
      <c r="J819" s="98"/>
    </row>
    <row r="820" spans="1:10" ht="12.75">
      <c r="A820" s="98"/>
      <c r="B820" s="98"/>
      <c r="C820" s="98"/>
      <c r="D820" s="98"/>
      <c r="E820" s="98"/>
      <c r="F820" s="98"/>
      <c r="G820" s="98"/>
      <c r="H820" s="98"/>
      <c r="I820" s="98"/>
      <c r="J820" s="98"/>
    </row>
    <row r="821" spans="1:10" ht="12.75">
      <c r="A821" s="98"/>
      <c r="B821" s="98"/>
      <c r="C821" s="98"/>
      <c r="D821" s="98"/>
      <c r="E821" s="98"/>
      <c r="F821" s="98"/>
      <c r="G821" s="98"/>
      <c r="H821" s="98"/>
      <c r="I821" s="98"/>
      <c r="J821" s="98"/>
    </row>
    <row r="822" spans="1:10" ht="12.75">
      <c r="A822" s="98"/>
      <c r="B822" s="98"/>
      <c r="C822" s="98"/>
      <c r="D822" s="98"/>
      <c r="E822" s="98"/>
      <c r="F822" s="98"/>
      <c r="G822" s="98"/>
      <c r="H822" s="98"/>
      <c r="I822" s="98"/>
      <c r="J822" s="98"/>
    </row>
    <row r="823" spans="1:10" ht="12.75">
      <c r="A823" s="98"/>
      <c r="B823" s="98"/>
      <c r="C823" s="98"/>
      <c r="D823" s="98"/>
      <c r="E823" s="98"/>
      <c r="F823" s="98"/>
      <c r="G823" s="98"/>
      <c r="H823" s="98"/>
      <c r="I823" s="98"/>
      <c r="J823" s="98"/>
    </row>
    <row r="824" spans="1:10" ht="12.75">
      <c r="A824" s="98"/>
      <c r="B824" s="98"/>
      <c r="C824" s="98"/>
      <c r="D824" s="98"/>
      <c r="E824" s="98"/>
      <c r="F824" s="98"/>
      <c r="G824" s="98"/>
      <c r="H824" s="98"/>
      <c r="I824" s="98"/>
      <c r="J824" s="98"/>
    </row>
    <row r="825" spans="1:10" ht="12.75">
      <c r="A825" s="98"/>
      <c r="B825" s="98"/>
      <c r="C825" s="98"/>
      <c r="D825" s="98"/>
      <c r="E825" s="98"/>
      <c r="F825" s="98"/>
      <c r="G825" s="98"/>
      <c r="H825" s="98"/>
      <c r="I825" s="98"/>
      <c r="J825" s="98"/>
    </row>
    <row r="826" spans="1:10" ht="12.75">
      <c r="A826" s="98"/>
      <c r="B826" s="98"/>
      <c r="C826" s="98"/>
      <c r="D826" s="98"/>
      <c r="E826" s="98"/>
      <c r="F826" s="98"/>
      <c r="G826" s="98"/>
      <c r="H826" s="98"/>
      <c r="I826" s="98"/>
      <c r="J826" s="98"/>
    </row>
    <row r="827" spans="1:10" ht="12.75">
      <c r="A827" s="98"/>
      <c r="B827" s="98"/>
      <c r="C827" s="98"/>
      <c r="D827" s="98"/>
      <c r="E827" s="98"/>
      <c r="F827" s="98"/>
      <c r="G827" s="98"/>
      <c r="H827" s="98"/>
      <c r="I827" s="98"/>
      <c r="J827" s="98"/>
    </row>
    <row r="828" spans="1:10" ht="12.75">
      <c r="A828" s="98"/>
      <c r="B828" s="98"/>
      <c r="C828" s="98"/>
      <c r="D828" s="98"/>
      <c r="E828" s="98"/>
      <c r="F828" s="98"/>
      <c r="G828" s="98"/>
      <c r="H828" s="98"/>
      <c r="I828" s="98"/>
      <c r="J828" s="98"/>
    </row>
    <row r="829" spans="1:10" ht="12.75">
      <c r="A829" s="98"/>
      <c r="B829" s="98"/>
      <c r="C829" s="98"/>
      <c r="D829" s="98"/>
      <c r="E829" s="98"/>
      <c r="F829" s="98"/>
      <c r="G829" s="98"/>
      <c r="H829" s="98"/>
      <c r="I829" s="98"/>
      <c r="J829" s="98"/>
    </row>
    <row r="830" spans="1:10" ht="12.75">
      <c r="A830" s="98"/>
      <c r="B830" s="98"/>
      <c r="C830" s="98"/>
      <c r="D830" s="98"/>
      <c r="E830" s="98"/>
      <c r="F830" s="98"/>
      <c r="G830" s="98"/>
      <c r="H830" s="98"/>
      <c r="I830" s="98"/>
      <c r="J830" s="98"/>
    </row>
    <row r="831" spans="1:10" ht="12.75">
      <c r="A831" s="98"/>
      <c r="B831" s="98"/>
      <c r="C831" s="98"/>
      <c r="D831" s="98"/>
      <c r="E831" s="98"/>
      <c r="F831" s="98"/>
      <c r="G831" s="98"/>
      <c r="H831" s="98"/>
      <c r="I831" s="98"/>
      <c r="J831" s="98"/>
    </row>
    <row r="832" spans="1:10" ht="12.75">
      <c r="A832" s="98"/>
      <c r="B832" s="98"/>
      <c r="C832" s="98"/>
      <c r="D832" s="98"/>
      <c r="E832" s="98"/>
      <c r="F832" s="98"/>
      <c r="G832" s="98"/>
      <c r="H832" s="98"/>
      <c r="I832" s="98"/>
      <c r="J832" s="98"/>
    </row>
    <row r="833" spans="1:10" ht="12.75">
      <c r="A833" s="98"/>
      <c r="B833" s="98"/>
      <c r="C833" s="98"/>
      <c r="D833" s="98"/>
      <c r="E833" s="98"/>
      <c r="F833" s="98"/>
      <c r="G833" s="98"/>
      <c r="H833" s="98"/>
      <c r="I833" s="98"/>
      <c r="J833" s="98"/>
    </row>
    <row r="834" spans="1:10" ht="12.75">
      <c r="A834" s="98"/>
      <c r="B834" s="98"/>
      <c r="C834" s="98"/>
      <c r="D834" s="98"/>
      <c r="E834" s="98"/>
      <c r="F834" s="98"/>
      <c r="G834" s="98"/>
      <c r="H834" s="98"/>
      <c r="I834" s="98"/>
      <c r="J834" s="98"/>
    </row>
    <row r="835" spans="1:10" ht="12.75">
      <c r="A835" s="98"/>
      <c r="B835" s="98"/>
      <c r="C835" s="98"/>
      <c r="D835" s="98"/>
      <c r="E835" s="98"/>
      <c r="F835" s="98"/>
      <c r="G835" s="98"/>
      <c r="H835" s="98"/>
      <c r="I835" s="98"/>
      <c r="J835" s="98"/>
    </row>
    <row r="836" spans="1:10" ht="12.75">
      <c r="A836" s="98"/>
      <c r="B836" s="98"/>
      <c r="C836" s="98"/>
      <c r="D836" s="98"/>
      <c r="E836" s="98"/>
      <c r="F836" s="98"/>
      <c r="G836" s="98"/>
      <c r="H836" s="98"/>
      <c r="I836" s="98"/>
      <c r="J836" s="98"/>
    </row>
    <row r="837" spans="1:10" ht="12.75">
      <c r="A837" s="98"/>
      <c r="B837" s="98"/>
      <c r="C837" s="98"/>
      <c r="D837" s="98"/>
      <c r="E837" s="98"/>
      <c r="F837" s="98"/>
      <c r="G837" s="98"/>
      <c r="H837" s="98"/>
      <c r="I837" s="98"/>
      <c r="J837" s="98"/>
    </row>
    <row r="838" spans="1:10" ht="12.75">
      <c r="A838" s="98"/>
      <c r="B838" s="98"/>
      <c r="C838" s="98"/>
      <c r="D838" s="98"/>
      <c r="E838" s="98"/>
      <c r="F838" s="98"/>
      <c r="G838" s="98"/>
      <c r="H838" s="98"/>
      <c r="I838" s="98"/>
      <c r="J838" s="98"/>
    </row>
    <row r="839" spans="1:10" ht="12.75">
      <c r="A839" s="98"/>
      <c r="B839" s="98"/>
      <c r="C839" s="98"/>
      <c r="D839" s="98"/>
      <c r="E839" s="98"/>
      <c r="F839" s="98"/>
      <c r="G839" s="98"/>
      <c r="H839" s="98"/>
      <c r="I839" s="98"/>
      <c r="J839" s="98"/>
    </row>
    <row r="840" spans="1:10" ht="12.75">
      <c r="A840" s="98"/>
      <c r="B840" s="98"/>
      <c r="C840" s="98"/>
      <c r="D840" s="98"/>
      <c r="E840" s="98"/>
      <c r="F840" s="98"/>
      <c r="G840" s="98"/>
      <c r="H840" s="98"/>
      <c r="I840" s="98"/>
      <c r="J840" s="98"/>
    </row>
    <row r="841" spans="1:10" ht="12.75">
      <c r="A841" s="98"/>
      <c r="B841" s="98"/>
      <c r="C841" s="98"/>
      <c r="D841" s="98"/>
      <c r="E841" s="98"/>
      <c r="F841" s="98"/>
      <c r="G841" s="98"/>
      <c r="H841" s="98"/>
      <c r="I841" s="98"/>
      <c r="J841" s="98"/>
    </row>
    <row r="842" spans="1:10" ht="12.75">
      <c r="A842" s="98"/>
      <c r="B842" s="98"/>
      <c r="C842" s="98"/>
      <c r="D842" s="98"/>
      <c r="E842" s="98"/>
      <c r="F842" s="98"/>
      <c r="G842" s="98"/>
      <c r="H842" s="98"/>
      <c r="I842" s="98"/>
      <c r="J842" s="98"/>
    </row>
    <row r="843" spans="1:10" ht="12.75">
      <c r="A843" s="98"/>
      <c r="B843" s="98"/>
      <c r="C843" s="98"/>
      <c r="D843" s="98"/>
      <c r="E843" s="98"/>
      <c r="F843" s="98"/>
      <c r="G843" s="98"/>
      <c r="H843" s="98"/>
      <c r="I843" s="98"/>
      <c r="J843" s="98"/>
    </row>
    <row r="844" spans="1:10" ht="12.75">
      <c r="A844" s="98"/>
      <c r="B844" s="98"/>
      <c r="C844" s="98"/>
      <c r="D844" s="98"/>
      <c r="E844" s="98"/>
      <c r="F844" s="98"/>
      <c r="G844" s="98"/>
      <c r="H844" s="98"/>
      <c r="I844" s="98"/>
      <c r="J844" s="98"/>
    </row>
    <row r="845" spans="1:10" ht="12.75">
      <c r="A845" s="98"/>
      <c r="B845" s="98"/>
      <c r="C845" s="98"/>
      <c r="D845" s="98"/>
      <c r="E845" s="98"/>
      <c r="F845" s="98"/>
      <c r="G845" s="98"/>
      <c r="H845" s="98"/>
      <c r="I845" s="98"/>
      <c r="J845" s="98"/>
    </row>
    <row r="846" spans="1:10" ht="12.75">
      <c r="A846" s="98"/>
      <c r="B846" s="98"/>
      <c r="C846" s="98"/>
      <c r="D846" s="98"/>
      <c r="E846" s="98"/>
      <c r="F846" s="98"/>
      <c r="G846" s="98"/>
      <c r="H846" s="98"/>
      <c r="I846" s="98"/>
      <c r="J846" s="98"/>
    </row>
    <row r="847" spans="1:10" ht="12.75">
      <c r="A847" s="98"/>
      <c r="B847" s="98"/>
      <c r="C847" s="98"/>
      <c r="D847" s="98"/>
      <c r="E847" s="98"/>
      <c r="F847" s="98"/>
      <c r="G847" s="98"/>
      <c r="H847" s="98"/>
      <c r="I847" s="98"/>
      <c r="J847" s="98"/>
    </row>
    <row r="848" spans="1:10" ht="12.75">
      <c r="A848" s="98"/>
      <c r="B848" s="98"/>
      <c r="C848" s="98"/>
      <c r="D848" s="98"/>
      <c r="E848" s="98"/>
      <c r="F848" s="98"/>
      <c r="G848" s="98"/>
      <c r="H848" s="98"/>
      <c r="I848" s="98"/>
      <c r="J848" s="98"/>
    </row>
    <row r="849" spans="1:10" ht="12.75">
      <c r="A849" s="98"/>
      <c r="B849" s="98"/>
      <c r="C849" s="98"/>
      <c r="D849" s="98"/>
      <c r="E849" s="98"/>
      <c r="F849" s="98"/>
      <c r="G849" s="98"/>
      <c r="H849" s="98"/>
      <c r="I849" s="98"/>
      <c r="J849" s="98"/>
    </row>
    <row r="850" spans="1:10" ht="12.75">
      <c r="A850" s="98"/>
      <c r="B850" s="98"/>
      <c r="C850" s="98"/>
      <c r="D850" s="98"/>
      <c r="E850" s="98"/>
      <c r="F850" s="98"/>
      <c r="G850" s="98"/>
      <c r="H850" s="98"/>
      <c r="I850" s="98"/>
      <c r="J850" s="98"/>
    </row>
    <row r="851" spans="1:10" ht="12.75">
      <c r="A851" s="98"/>
      <c r="B851" s="98"/>
      <c r="C851" s="98"/>
      <c r="D851" s="98"/>
      <c r="E851" s="98"/>
      <c r="F851" s="98"/>
      <c r="G851" s="98"/>
      <c r="H851" s="98"/>
      <c r="I851" s="98"/>
      <c r="J851" s="98"/>
    </row>
    <row r="852" spans="1:10" ht="12.75">
      <c r="A852" s="98"/>
      <c r="B852" s="98"/>
      <c r="C852" s="98"/>
      <c r="D852" s="98"/>
      <c r="E852" s="98"/>
      <c r="F852" s="98"/>
      <c r="G852" s="98"/>
      <c r="H852" s="98"/>
      <c r="I852" s="98"/>
      <c r="J852" s="98"/>
    </row>
    <row r="853" spans="1:10" ht="12.75">
      <c r="A853" s="98"/>
      <c r="B853" s="98"/>
      <c r="C853" s="98"/>
      <c r="D853" s="98"/>
      <c r="E853" s="98"/>
      <c r="F853" s="98"/>
      <c r="G853" s="98"/>
      <c r="H853" s="98"/>
      <c r="I853" s="98"/>
      <c r="J853" s="98"/>
    </row>
    <row r="854" spans="1:10" ht="12.75">
      <c r="A854" s="98"/>
      <c r="B854" s="98"/>
      <c r="C854" s="98"/>
      <c r="D854" s="98"/>
      <c r="E854" s="98"/>
      <c r="F854" s="98"/>
      <c r="G854" s="98"/>
      <c r="H854" s="98"/>
      <c r="I854" s="98"/>
      <c r="J854" s="98"/>
    </row>
    <row r="855" spans="1:10" ht="12.75">
      <c r="A855" s="98"/>
      <c r="B855" s="98"/>
      <c r="C855" s="98"/>
      <c r="D855" s="98"/>
      <c r="E855" s="98"/>
      <c r="F855" s="98"/>
      <c r="G855" s="98"/>
      <c r="H855" s="98"/>
      <c r="I855" s="98"/>
      <c r="J855" s="98"/>
    </row>
    <row r="856" spans="1:10" ht="12.75">
      <c r="A856" s="98"/>
      <c r="B856" s="98"/>
      <c r="C856" s="98"/>
      <c r="D856" s="98"/>
      <c r="E856" s="98"/>
      <c r="F856" s="98"/>
      <c r="G856" s="98"/>
      <c r="H856" s="98"/>
      <c r="I856" s="98"/>
      <c r="J856" s="98"/>
    </row>
    <row r="857" spans="1:10" ht="12.75">
      <c r="A857" s="98"/>
      <c r="B857" s="98"/>
      <c r="C857" s="98"/>
      <c r="D857" s="98"/>
      <c r="E857" s="98"/>
      <c r="F857" s="98"/>
      <c r="G857" s="98"/>
      <c r="H857" s="98"/>
      <c r="I857" s="98"/>
      <c r="J857" s="98"/>
    </row>
    <row r="858" spans="1:10" ht="12.75">
      <c r="A858" s="98"/>
      <c r="B858" s="98"/>
      <c r="C858" s="98"/>
      <c r="D858" s="98"/>
      <c r="E858" s="98"/>
      <c r="F858" s="98"/>
      <c r="G858" s="98"/>
      <c r="H858" s="98"/>
      <c r="I858" s="98"/>
      <c r="J858" s="98"/>
    </row>
    <row r="859" spans="1:10" ht="12.75">
      <c r="A859" s="98"/>
      <c r="B859" s="98"/>
      <c r="C859" s="98"/>
      <c r="D859" s="98"/>
      <c r="E859" s="98"/>
      <c r="F859" s="98"/>
      <c r="G859" s="98"/>
      <c r="H859" s="98"/>
      <c r="I859" s="98"/>
      <c r="J859" s="98"/>
    </row>
    <row r="860" spans="1:10" ht="12.75">
      <c r="A860" s="98"/>
      <c r="B860" s="98"/>
      <c r="C860" s="98"/>
      <c r="D860" s="98"/>
      <c r="E860" s="98"/>
      <c r="F860" s="98"/>
      <c r="G860" s="98"/>
      <c r="H860" s="98"/>
      <c r="I860" s="98"/>
      <c r="J860" s="98"/>
    </row>
    <row r="861" spans="1:10" ht="12.75">
      <c r="A861" s="98"/>
      <c r="B861" s="98"/>
      <c r="C861" s="98"/>
      <c r="D861" s="98"/>
      <c r="E861" s="98"/>
      <c r="F861" s="98"/>
      <c r="G861" s="98"/>
      <c r="H861" s="98"/>
      <c r="I861" s="98"/>
      <c r="J861" s="98"/>
    </row>
    <row r="862" spans="1:10" ht="12.75">
      <c r="A862" s="98"/>
      <c r="B862" s="98"/>
      <c r="C862" s="98"/>
      <c r="D862" s="98"/>
      <c r="E862" s="98"/>
      <c r="F862" s="98"/>
      <c r="G862" s="98"/>
      <c r="H862" s="98"/>
      <c r="I862" s="98"/>
      <c r="J862" s="98"/>
    </row>
    <row r="863" spans="1:10" ht="12.75">
      <c r="A863" s="98"/>
      <c r="B863" s="98"/>
      <c r="C863" s="98"/>
      <c r="D863" s="98"/>
      <c r="E863" s="98"/>
      <c r="F863" s="98"/>
      <c r="G863" s="98"/>
      <c r="H863" s="98"/>
      <c r="I863" s="98"/>
      <c r="J863" s="98"/>
    </row>
    <row r="864" spans="1:10" ht="12.75">
      <c r="A864" s="98"/>
      <c r="B864" s="98"/>
      <c r="C864" s="98"/>
      <c r="D864" s="98"/>
      <c r="E864" s="98"/>
      <c r="F864" s="98"/>
      <c r="G864" s="98"/>
      <c r="H864" s="98"/>
      <c r="I864" s="98"/>
      <c r="J864" s="98"/>
    </row>
    <row r="865" spans="1:10" ht="12.75">
      <c r="A865" s="98"/>
      <c r="B865" s="98"/>
      <c r="C865" s="98"/>
      <c r="D865" s="98"/>
      <c r="E865" s="98"/>
      <c r="F865" s="98"/>
      <c r="G865" s="98"/>
      <c r="H865" s="98"/>
      <c r="I865" s="98"/>
      <c r="J865" s="98"/>
    </row>
    <row r="866" spans="1:10" ht="12.75">
      <c r="A866" s="98"/>
      <c r="B866" s="98"/>
      <c r="C866" s="98"/>
      <c r="D866" s="98"/>
      <c r="E866" s="98"/>
      <c r="F866" s="98"/>
      <c r="G866" s="98"/>
      <c r="H866" s="98"/>
      <c r="I866" s="98"/>
      <c r="J866" s="98"/>
    </row>
    <row r="867" spans="1:10" ht="12.75">
      <c r="A867" s="98"/>
      <c r="B867" s="98"/>
      <c r="C867" s="98"/>
      <c r="D867" s="98"/>
      <c r="E867" s="98"/>
      <c r="F867" s="98"/>
      <c r="G867" s="98"/>
      <c r="H867" s="98"/>
      <c r="I867" s="98"/>
      <c r="J867" s="98"/>
    </row>
    <row r="868" spans="1:10" ht="12.75">
      <c r="A868" s="98"/>
      <c r="B868" s="98"/>
      <c r="C868" s="98"/>
      <c r="D868" s="98"/>
      <c r="E868" s="98"/>
      <c r="F868" s="98"/>
      <c r="G868" s="98"/>
      <c r="H868" s="98"/>
      <c r="I868" s="98"/>
      <c r="J868" s="98"/>
    </row>
    <row r="869" spans="1:10" ht="12.75">
      <c r="A869" s="98"/>
      <c r="B869" s="98"/>
      <c r="C869" s="98"/>
      <c r="D869" s="98"/>
      <c r="E869" s="98"/>
      <c r="F869" s="98"/>
      <c r="G869" s="98"/>
      <c r="H869" s="98"/>
      <c r="I869" s="98"/>
      <c r="J869" s="98"/>
    </row>
    <row r="870" spans="1:10" ht="12.75">
      <c r="A870" s="98"/>
      <c r="B870" s="98"/>
      <c r="C870" s="98"/>
      <c r="D870" s="98"/>
      <c r="E870" s="98"/>
      <c r="F870" s="98"/>
      <c r="G870" s="98"/>
      <c r="H870" s="98"/>
      <c r="I870" s="98"/>
      <c r="J870" s="98"/>
    </row>
    <row r="871" spans="1:10" ht="12.75">
      <c r="A871" s="98"/>
      <c r="B871" s="98"/>
      <c r="C871" s="98"/>
      <c r="D871" s="98"/>
      <c r="E871" s="98"/>
      <c r="F871" s="98"/>
      <c r="G871" s="98"/>
      <c r="H871" s="98"/>
      <c r="I871" s="98"/>
      <c r="J871" s="98"/>
    </row>
    <row r="872" spans="1:10" ht="12.75">
      <c r="A872" s="98"/>
      <c r="B872" s="98"/>
      <c r="C872" s="98"/>
      <c r="D872" s="98"/>
      <c r="E872" s="98"/>
      <c r="F872" s="98"/>
      <c r="G872" s="98"/>
      <c r="H872" s="98"/>
      <c r="I872" s="98"/>
      <c r="J872" s="98"/>
    </row>
    <row r="873" spans="1:10" ht="12.75">
      <c r="A873" s="98"/>
      <c r="B873" s="98"/>
      <c r="C873" s="98"/>
      <c r="D873" s="98"/>
      <c r="E873" s="98"/>
      <c r="F873" s="98"/>
      <c r="G873" s="98"/>
      <c r="H873" s="98"/>
      <c r="I873" s="98"/>
      <c r="J873" s="98"/>
    </row>
    <row r="874" spans="1:10" ht="12.75">
      <c r="A874" s="98"/>
      <c r="B874" s="98"/>
      <c r="C874" s="98"/>
      <c r="D874" s="98"/>
      <c r="E874" s="98"/>
      <c r="F874" s="98"/>
      <c r="G874" s="98"/>
      <c r="H874" s="98"/>
      <c r="I874" s="98"/>
      <c r="J874" s="98"/>
    </row>
    <row r="875" spans="1:10" ht="12.75">
      <c r="A875" s="98"/>
      <c r="B875" s="98"/>
      <c r="C875" s="98"/>
      <c r="D875" s="98"/>
      <c r="E875" s="98"/>
      <c r="F875" s="98"/>
      <c r="G875" s="98"/>
      <c r="H875" s="98"/>
      <c r="I875" s="98"/>
      <c r="J875" s="98"/>
    </row>
    <row r="876" spans="1:10" ht="12.75">
      <c r="A876" s="98"/>
      <c r="B876" s="98"/>
      <c r="C876" s="98"/>
      <c r="D876" s="98"/>
      <c r="E876" s="98"/>
      <c r="F876" s="98"/>
      <c r="G876" s="98"/>
      <c r="H876" s="98"/>
      <c r="I876" s="98"/>
      <c r="J876" s="98"/>
    </row>
    <row r="877" spans="1:10" ht="12.75">
      <c r="A877" s="98"/>
      <c r="B877" s="98"/>
      <c r="C877" s="98"/>
      <c r="D877" s="98"/>
      <c r="E877" s="98"/>
      <c r="F877" s="98"/>
      <c r="G877" s="98"/>
      <c r="H877" s="98"/>
      <c r="I877" s="98"/>
      <c r="J877" s="98"/>
    </row>
    <row r="878" spans="1:10" ht="12.75">
      <c r="A878" s="98"/>
      <c r="B878" s="98"/>
      <c r="C878" s="98"/>
      <c r="D878" s="98"/>
      <c r="E878" s="98"/>
      <c r="F878" s="98"/>
      <c r="G878" s="98"/>
      <c r="H878" s="98"/>
      <c r="I878" s="98"/>
      <c r="J878" s="98"/>
    </row>
    <row r="879" spans="1:10" ht="12.75">
      <c r="A879" s="98"/>
      <c r="B879" s="98"/>
      <c r="C879" s="98"/>
      <c r="D879" s="98"/>
      <c r="E879" s="98"/>
      <c r="F879" s="98"/>
      <c r="G879" s="98"/>
      <c r="H879" s="98"/>
      <c r="I879" s="98"/>
      <c r="J879" s="98"/>
    </row>
    <row r="880" spans="1:10" ht="12.75">
      <c r="A880" s="98"/>
      <c r="B880" s="98"/>
      <c r="C880" s="98"/>
      <c r="D880" s="98"/>
      <c r="E880" s="98"/>
      <c r="F880" s="98"/>
      <c r="G880" s="98"/>
      <c r="H880" s="98"/>
      <c r="I880" s="98"/>
      <c r="J880" s="98"/>
    </row>
    <row r="881" spans="1:10" ht="12.75">
      <c r="A881" s="98"/>
      <c r="B881" s="98"/>
      <c r="C881" s="98"/>
      <c r="D881" s="98"/>
      <c r="E881" s="98"/>
      <c r="F881" s="98"/>
      <c r="G881" s="98"/>
      <c r="H881" s="98"/>
      <c r="I881" s="98"/>
      <c r="J881" s="98"/>
    </row>
    <row r="882" spans="1:10" ht="12.75">
      <c r="A882" s="98"/>
      <c r="B882" s="98"/>
      <c r="C882" s="98"/>
      <c r="D882" s="98"/>
      <c r="E882" s="98"/>
      <c r="F882" s="98"/>
      <c r="G882" s="98"/>
      <c r="H882" s="98"/>
      <c r="I882" s="98"/>
      <c r="J882" s="98"/>
    </row>
    <row r="883" spans="1:10" ht="12.75">
      <c r="A883" s="98"/>
      <c r="B883" s="98"/>
      <c r="C883" s="98"/>
      <c r="D883" s="98"/>
      <c r="E883" s="98"/>
      <c r="F883" s="98"/>
      <c r="G883" s="98"/>
      <c r="H883" s="98"/>
      <c r="I883" s="98"/>
      <c r="J883" s="98"/>
    </row>
    <row r="884" spans="1:10" ht="12.75">
      <c r="A884" s="98"/>
      <c r="B884" s="98"/>
      <c r="C884" s="98"/>
      <c r="D884" s="98"/>
      <c r="E884" s="98"/>
      <c r="F884" s="98"/>
      <c r="G884" s="98"/>
      <c r="H884" s="98"/>
      <c r="I884" s="98"/>
      <c r="J884" s="98"/>
    </row>
    <row r="885" spans="1:10" ht="12.75">
      <c r="A885" s="98"/>
      <c r="B885" s="98"/>
      <c r="C885" s="98"/>
      <c r="D885" s="98"/>
      <c r="E885" s="98"/>
      <c r="F885" s="98"/>
      <c r="G885" s="98"/>
      <c r="H885" s="98"/>
      <c r="I885" s="98"/>
      <c r="J885" s="98"/>
    </row>
    <row r="886" spans="1:10" ht="12.75">
      <c r="A886" s="98"/>
      <c r="B886" s="98"/>
      <c r="C886" s="98"/>
      <c r="D886" s="98"/>
      <c r="E886" s="98"/>
      <c r="F886" s="98"/>
      <c r="G886" s="98"/>
      <c r="H886" s="98"/>
      <c r="I886" s="98"/>
      <c r="J886" s="98"/>
    </row>
    <row r="887" spans="1:10" ht="12.75">
      <c r="A887" s="98"/>
      <c r="B887" s="98"/>
      <c r="C887" s="98"/>
      <c r="D887" s="98"/>
      <c r="E887" s="98"/>
      <c r="F887" s="98"/>
      <c r="G887" s="98"/>
      <c r="H887" s="98"/>
      <c r="I887" s="98"/>
      <c r="J887" s="98"/>
    </row>
    <row r="888" spans="1:10" ht="12.75">
      <c r="A888" s="98"/>
      <c r="B888" s="98"/>
      <c r="C888" s="98"/>
      <c r="D888" s="98"/>
      <c r="E888" s="98"/>
      <c r="F888" s="98"/>
      <c r="G888" s="98"/>
      <c r="H888" s="98"/>
      <c r="I888" s="98"/>
      <c r="J888" s="98"/>
    </row>
    <row r="889" spans="1:10" ht="12.75">
      <c r="A889" s="98"/>
      <c r="B889" s="98"/>
      <c r="C889" s="98"/>
      <c r="D889" s="98"/>
      <c r="E889" s="98"/>
      <c r="F889" s="98"/>
      <c r="G889" s="98"/>
      <c r="H889" s="98"/>
      <c r="I889" s="98"/>
      <c r="J889" s="98"/>
    </row>
    <row r="890" spans="1:10" ht="12.75">
      <c r="A890" s="98"/>
      <c r="B890" s="98"/>
      <c r="C890" s="98"/>
      <c r="D890" s="98"/>
      <c r="E890" s="98"/>
      <c r="F890" s="98"/>
      <c r="G890" s="98"/>
      <c r="H890" s="98"/>
      <c r="I890" s="98"/>
      <c r="J890" s="98"/>
    </row>
    <row r="891" spans="1:10" ht="12.75">
      <c r="A891" s="98"/>
      <c r="B891" s="98"/>
      <c r="C891" s="98"/>
      <c r="D891" s="98"/>
      <c r="E891" s="98"/>
      <c r="F891" s="98"/>
      <c r="G891" s="98"/>
      <c r="H891" s="98"/>
      <c r="I891" s="98"/>
      <c r="J891" s="98"/>
    </row>
    <row r="892" spans="1:10" ht="12.75">
      <c r="A892" s="98"/>
      <c r="B892" s="98"/>
      <c r="C892" s="98"/>
      <c r="D892" s="98"/>
      <c r="E892" s="98"/>
      <c r="F892" s="98"/>
      <c r="G892" s="98"/>
      <c r="H892" s="98"/>
      <c r="I892" s="98"/>
      <c r="J892" s="98"/>
    </row>
    <row r="893" spans="1:10" ht="12.75">
      <c r="A893" s="98"/>
      <c r="B893" s="98"/>
      <c r="C893" s="98"/>
      <c r="D893" s="98"/>
      <c r="E893" s="98"/>
      <c r="F893" s="98"/>
      <c r="G893" s="98"/>
      <c r="H893" s="98"/>
      <c r="I893" s="98"/>
      <c r="J893" s="98"/>
    </row>
    <row r="894" spans="1:10" ht="12.75">
      <c r="A894" s="98"/>
      <c r="B894" s="98"/>
      <c r="C894" s="98"/>
      <c r="D894" s="98"/>
      <c r="E894" s="98"/>
      <c r="F894" s="98"/>
      <c r="G894" s="98"/>
      <c r="H894" s="98"/>
      <c r="I894" s="98"/>
      <c r="J894" s="98"/>
    </row>
    <row r="895" spans="1:10" ht="12.75">
      <c r="A895" s="98"/>
      <c r="B895" s="98"/>
      <c r="C895" s="98"/>
      <c r="D895" s="98"/>
      <c r="E895" s="98"/>
      <c r="F895" s="98"/>
      <c r="G895" s="98"/>
      <c r="H895" s="98"/>
      <c r="I895" s="98"/>
      <c r="J895" s="98"/>
    </row>
    <row r="896" spans="1:10" ht="12.75">
      <c r="A896" s="98"/>
      <c r="B896" s="98"/>
      <c r="C896" s="98"/>
      <c r="D896" s="98"/>
      <c r="E896" s="98"/>
      <c r="F896" s="98"/>
      <c r="G896" s="98"/>
      <c r="H896" s="98"/>
      <c r="I896" s="98"/>
      <c r="J896" s="98"/>
    </row>
    <row r="897" spans="1:10" ht="12.75">
      <c r="A897" s="98"/>
      <c r="B897" s="98"/>
      <c r="C897" s="98"/>
      <c r="D897" s="98"/>
      <c r="E897" s="98"/>
      <c r="F897" s="98"/>
      <c r="G897" s="98"/>
      <c r="H897" s="98"/>
      <c r="I897" s="98"/>
      <c r="J897" s="98"/>
    </row>
    <row r="898" spans="1:10" ht="12.75">
      <c r="A898" s="98"/>
      <c r="B898" s="98"/>
      <c r="C898" s="98"/>
      <c r="D898" s="98"/>
      <c r="E898" s="98"/>
      <c r="F898" s="98"/>
      <c r="G898" s="98"/>
      <c r="H898" s="98"/>
      <c r="I898" s="98"/>
      <c r="J898" s="98"/>
    </row>
    <row r="899" spans="1:10" ht="12.75">
      <c r="A899" s="98"/>
      <c r="B899" s="98"/>
      <c r="C899" s="98"/>
      <c r="D899" s="98"/>
      <c r="E899" s="98"/>
      <c r="F899" s="98"/>
      <c r="G899" s="98"/>
      <c r="H899" s="98"/>
      <c r="I899" s="98"/>
      <c r="J899" s="98"/>
    </row>
    <row r="900" spans="1:10" ht="12.75">
      <c r="A900" s="98"/>
      <c r="B900" s="98"/>
      <c r="C900" s="98"/>
      <c r="D900" s="98"/>
      <c r="E900" s="98"/>
      <c r="F900" s="98"/>
      <c r="G900" s="98"/>
      <c r="H900" s="98"/>
      <c r="I900" s="98"/>
      <c r="J900" s="98"/>
    </row>
    <row r="901" spans="1:10" ht="12.75">
      <c r="A901" s="98"/>
      <c r="B901" s="98"/>
      <c r="C901" s="98"/>
      <c r="D901" s="98"/>
      <c r="E901" s="98"/>
      <c r="F901" s="98"/>
      <c r="G901" s="98"/>
      <c r="H901" s="98"/>
      <c r="I901" s="98"/>
      <c r="J901" s="98"/>
    </row>
    <row r="902" spans="1:10" ht="12.75">
      <c r="A902" s="98"/>
      <c r="B902" s="98"/>
      <c r="C902" s="98"/>
      <c r="D902" s="98"/>
      <c r="E902" s="98"/>
      <c r="F902" s="98"/>
      <c r="G902" s="98"/>
      <c r="H902" s="98"/>
      <c r="I902" s="98"/>
      <c r="J902" s="98"/>
    </row>
    <row r="903" spans="1:10" ht="12.75">
      <c r="A903" s="98"/>
      <c r="B903" s="98"/>
      <c r="C903" s="98"/>
      <c r="D903" s="98"/>
      <c r="E903" s="98"/>
      <c r="F903" s="98"/>
      <c r="G903" s="98"/>
      <c r="H903" s="98"/>
      <c r="I903" s="98"/>
      <c r="J903" s="98"/>
    </row>
    <row r="904" spans="1:10" ht="12.75">
      <c r="A904" s="98"/>
      <c r="B904" s="98"/>
      <c r="C904" s="98"/>
      <c r="D904" s="98"/>
      <c r="E904" s="98"/>
      <c r="F904" s="98"/>
      <c r="G904" s="98"/>
      <c r="H904" s="98"/>
      <c r="I904" s="98"/>
      <c r="J904" s="98"/>
    </row>
    <row r="905" spans="1:10" ht="12.75">
      <c r="A905" s="98"/>
      <c r="B905" s="98"/>
      <c r="C905" s="98"/>
      <c r="D905" s="98"/>
      <c r="E905" s="98"/>
      <c r="F905" s="98"/>
      <c r="G905" s="98"/>
      <c r="H905" s="98"/>
      <c r="I905" s="98"/>
      <c r="J905" s="98"/>
    </row>
    <row r="906" spans="1:10" ht="12.75">
      <c r="A906" s="98"/>
      <c r="B906" s="98"/>
      <c r="C906" s="98"/>
      <c r="D906" s="98"/>
      <c r="E906" s="98"/>
      <c r="F906" s="98"/>
      <c r="G906" s="98"/>
      <c r="H906" s="98"/>
      <c r="I906" s="98"/>
      <c r="J906" s="98"/>
    </row>
    <row r="907" spans="1:10" ht="12.75">
      <c r="A907" s="98"/>
      <c r="B907" s="98"/>
      <c r="C907" s="98"/>
      <c r="D907" s="98"/>
      <c r="E907" s="98"/>
      <c r="F907" s="98"/>
      <c r="G907" s="98"/>
      <c r="H907" s="98"/>
      <c r="I907" s="98"/>
      <c r="J907" s="98"/>
    </row>
    <row r="908" spans="1:10" ht="12.75">
      <c r="A908" s="98"/>
      <c r="B908" s="98"/>
      <c r="C908" s="98"/>
      <c r="D908" s="98"/>
      <c r="E908" s="98"/>
      <c r="F908" s="98"/>
      <c r="G908" s="98"/>
      <c r="H908" s="98"/>
      <c r="I908" s="98"/>
      <c r="J908" s="98"/>
    </row>
    <row r="909" spans="1:10" ht="12.75">
      <c r="A909" s="98"/>
      <c r="B909" s="98"/>
      <c r="C909" s="98"/>
      <c r="D909" s="98"/>
      <c r="E909" s="98"/>
      <c r="F909" s="98"/>
      <c r="G909" s="98"/>
      <c r="H909" s="98"/>
      <c r="I909" s="98"/>
      <c r="J909" s="98"/>
    </row>
    <row r="910" spans="1:10" ht="12.75">
      <c r="A910" s="98"/>
      <c r="B910" s="98"/>
      <c r="C910" s="98"/>
      <c r="D910" s="98"/>
      <c r="E910" s="98"/>
      <c r="F910" s="98"/>
      <c r="G910" s="98"/>
      <c r="H910" s="98"/>
      <c r="I910" s="98"/>
      <c r="J910" s="98"/>
    </row>
    <row r="911" spans="1:10" ht="12.75">
      <c r="A911" s="98"/>
      <c r="B911" s="98"/>
      <c r="C911" s="98"/>
      <c r="D911" s="98"/>
      <c r="E911" s="98"/>
      <c r="F911" s="98"/>
      <c r="G911" s="98"/>
      <c r="H911" s="98"/>
      <c r="I911" s="98"/>
      <c r="J911" s="98"/>
    </row>
    <row r="912" spans="1:10" ht="12.75">
      <c r="A912" s="98"/>
      <c r="B912" s="98"/>
      <c r="C912" s="98"/>
      <c r="D912" s="98"/>
      <c r="E912" s="98"/>
      <c r="F912" s="98"/>
      <c r="G912" s="98"/>
      <c r="H912" s="98"/>
      <c r="I912" s="98"/>
      <c r="J912" s="98"/>
    </row>
    <row r="913" spans="1:10" ht="12.75">
      <c r="A913" s="98"/>
      <c r="B913" s="98"/>
      <c r="C913" s="98"/>
      <c r="D913" s="98"/>
      <c r="E913" s="98"/>
      <c r="F913" s="98"/>
      <c r="G913" s="98"/>
      <c r="H913" s="98"/>
      <c r="I913" s="98"/>
      <c r="J913" s="98"/>
    </row>
    <row r="914" spans="1:10" ht="12.75">
      <c r="A914" s="98"/>
      <c r="B914" s="98"/>
      <c r="C914" s="98"/>
      <c r="D914" s="98"/>
      <c r="E914" s="98"/>
      <c r="F914" s="98"/>
      <c r="G914" s="98"/>
      <c r="H914" s="98"/>
      <c r="I914" s="98"/>
      <c r="J914" s="98"/>
    </row>
    <row r="915" spans="1:10" ht="12.75">
      <c r="A915" s="98"/>
      <c r="B915" s="98"/>
      <c r="C915" s="98"/>
      <c r="D915" s="98"/>
      <c r="E915" s="98"/>
      <c r="F915" s="98"/>
      <c r="G915" s="98"/>
      <c r="H915" s="98"/>
      <c r="I915" s="98"/>
      <c r="J915" s="98"/>
    </row>
    <row r="916" spans="1:10" ht="12.75">
      <c r="A916" s="98"/>
      <c r="B916" s="98"/>
      <c r="C916" s="98"/>
      <c r="D916" s="98"/>
      <c r="E916" s="98"/>
      <c r="F916" s="98"/>
      <c r="G916" s="98"/>
      <c r="H916" s="98"/>
      <c r="I916" s="98"/>
      <c r="J916" s="98"/>
    </row>
    <row r="917" spans="1:10" ht="12.75">
      <c r="A917" s="98"/>
      <c r="B917" s="98"/>
      <c r="C917" s="98"/>
      <c r="D917" s="98"/>
      <c r="E917" s="98"/>
      <c r="F917" s="98"/>
      <c r="G917" s="98"/>
      <c r="H917" s="98"/>
      <c r="I917" s="98"/>
      <c r="J917" s="98"/>
    </row>
    <row r="918" spans="1:10" ht="12.75">
      <c r="A918" s="98"/>
      <c r="B918" s="98"/>
      <c r="C918" s="98"/>
      <c r="D918" s="98"/>
      <c r="E918" s="98"/>
      <c r="F918" s="98"/>
      <c r="G918" s="98"/>
      <c r="H918" s="98"/>
      <c r="I918" s="98"/>
      <c r="J918" s="98"/>
    </row>
    <row r="919" spans="1:10" ht="12.75">
      <c r="A919" s="98"/>
      <c r="B919" s="98"/>
      <c r="C919" s="98"/>
      <c r="D919" s="98"/>
      <c r="E919" s="98"/>
      <c r="F919" s="98"/>
      <c r="G919" s="98"/>
      <c r="H919" s="98"/>
      <c r="I919" s="98"/>
      <c r="J919" s="98"/>
    </row>
    <row r="920" spans="1:10" ht="12.75">
      <c r="A920" s="98"/>
      <c r="B920" s="98"/>
      <c r="C920" s="98"/>
      <c r="D920" s="98"/>
      <c r="E920" s="98"/>
      <c r="F920" s="98"/>
      <c r="G920" s="98"/>
      <c r="H920" s="98"/>
      <c r="I920" s="98"/>
      <c r="J920" s="98"/>
    </row>
    <row r="921" spans="1:10" ht="12.75">
      <c r="A921" s="98"/>
      <c r="B921" s="98"/>
      <c r="C921" s="98"/>
      <c r="D921" s="98"/>
      <c r="E921" s="98"/>
      <c r="F921" s="98"/>
      <c r="G921" s="98"/>
      <c r="H921" s="98"/>
      <c r="I921" s="98"/>
      <c r="J921" s="98"/>
    </row>
    <row r="922" spans="1:10" ht="12.75">
      <c r="A922" s="98"/>
      <c r="B922" s="98"/>
      <c r="C922" s="98"/>
      <c r="D922" s="98"/>
      <c r="E922" s="98"/>
      <c r="F922" s="98"/>
      <c r="G922" s="98"/>
      <c r="H922" s="98"/>
      <c r="I922" s="98"/>
      <c r="J922" s="98"/>
    </row>
    <row r="923" spans="1:10" ht="12.75">
      <c r="A923" s="98"/>
      <c r="B923" s="98"/>
      <c r="C923" s="98"/>
      <c r="D923" s="98"/>
      <c r="E923" s="98"/>
      <c r="F923" s="98"/>
      <c r="G923" s="98"/>
      <c r="H923" s="98"/>
      <c r="I923" s="98"/>
      <c r="J923" s="98"/>
    </row>
    <row r="924" spans="1:10" ht="12.75">
      <c r="A924" s="98"/>
      <c r="B924" s="98"/>
      <c r="C924" s="98"/>
      <c r="D924" s="98"/>
      <c r="E924" s="98"/>
      <c r="F924" s="98"/>
      <c r="G924" s="98"/>
      <c r="H924" s="98"/>
      <c r="I924" s="98"/>
      <c r="J924" s="98"/>
    </row>
    <row r="925" spans="1:10" ht="12.75">
      <c r="A925" s="98"/>
      <c r="B925" s="98"/>
      <c r="C925" s="98"/>
      <c r="D925" s="98"/>
      <c r="E925" s="98"/>
      <c r="F925" s="98"/>
      <c r="G925" s="98"/>
      <c r="H925" s="98"/>
      <c r="I925" s="98"/>
      <c r="J925" s="98"/>
    </row>
    <row r="926" spans="1:10" ht="12.75">
      <c r="A926" s="98"/>
      <c r="B926" s="98"/>
      <c r="C926" s="98"/>
      <c r="D926" s="98"/>
      <c r="E926" s="98"/>
      <c r="F926" s="98"/>
      <c r="G926" s="98"/>
      <c r="H926" s="98"/>
      <c r="I926" s="98"/>
      <c r="J926" s="98"/>
    </row>
    <row r="927" spans="1:10" ht="12.75">
      <c r="A927" s="98"/>
      <c r="B927" s="98"/>
      <c r="C927" s="98"/>
      <c r="D927" s="98"/>
      <c r="E927" s="98"/>
      <c r="F927" s="98"/>
      <c r="G927" s="98"/>
      <c r="H927" s="98"/>
      <c r="I927" s="98"/>
      <c r="J927" s="98"/>
    </row>
    <row r="928" spans="1:10" ht="12.75">
      <c r="A928" s="98"/>
      <c r="B928" s="98"/>
      <c r="C928" s="98"/>
      <c r="D928" s="98"/>
      <c r="E928" s="98"/>
      <c r="F928" s="98"/>
      <c r="G928" s="98"/>
      <c r="H928" s="98"/>
      <c r="I928" s="98"/>
      <c r="J928" s="98"/>
    </row>
    <row r="929" spans="1:10" ht="12.75">
      <c r="A929" s="98"/>
      <c r="B929" s="98"/>
      <c r="C929" s="98"/>
      <c r="D929" s="98"/>
      <c r="E929" s="98"/>
      <c r="F929" s="98"/>
      <c r="G929" s="98"/>
      <c r="H929" s="98"/>
      <c r="I929" s="98"/>
      <c r="J929" s="98"/>
    </row>
    <row r="930" spans="1:10" ht="12.75">
      <c r="A930" s="98"/>
      <c r="B930" s="98"/>
      <c r="C930" s="98"/>
      <c r="D930" s="98"/>
      <c r="E930" s="98"/>
      <c r="F930" s="98"/>
      <c r="G930" s="98"/>
      <c r="H930" s="98"/>
      <c r="I930" s="98"/>
      <c r="J930" s="98"/>
    </row>
    <row r="931" spans="1:10" ht="12.75">
      <c r="A931" s="98"/>
      <c r="B931" s="98"/>
      <c r="C931" s="98"/>
      <c r="D931" s="98"/>
      <c r="E931" s="98"/>
      <c r="F931" s="98"/>
      <c r="G931" s="98"/>
      <c r="H931" s="98"/>
      <c r="I931" s="98"/>
      <c r="J931" s="98"/>
    </row>
    <row r="932" spans="1:10" ht="12.75">
      <c r="A932" s="98"/>
      <c r="B932" s="98"/>
      <c r="C932" s="98"/>
      <c r="D932" s="98"/>
      <c r="E932" s="98"/>
      <c r="F932" s="98"/>
      <c r="G932" s="98"/>
      <c r="H932" s="98"/>
      <c r="I932" s="98"/>
      <c r="J932" s="98"/>
    </row>
    <row r="933" spans="1:10" ht="12.75">
      <c r="A933" s="98"/>
      <c r="B933" s="98"/>
      <c r="C933" s="98"/>
      <c r="D933" s="98"/>
      <c r="E933" s="98"/>
      <c r="F933" s="98"/>
      <c r="G933" s="98"/>
      <c r="H933" s="98"/>
      <c r="I933" s="98"/>
      <c r="J933" s="98"/>
    </row>
    <row r="934" spans="1:10" ht="12.75">
      <c r="A934" s="98"/>
      <c r="B934" s="98"/>
      <c r="C934" s="98"/>
      <c r="D934" s="98"/>
      <c r="E934" s="98"/>
      <c r="F934" s="98"/>
      <c r="G934" s="98"/>
      <c r="H934" s="98"/>
      <c r="I934" s="98"/>
      <c r="J934" s="98"/>
    </row>
    <row r="935" spans="1:10" ht="12.75">
      <c r="A935" s="98"/>
      <c r="B935" s="98"/>
      <c r="C935" s="98"/>
      <c r="D935" s="98"/>
      <c r="E935" s="98"/>
      <c r="F935" s="98"/>
      <c r="G935" s="98"/>
      <c r="H935" s="98"/>
      <c r="I935" s="98"/>
      <c r="J935" s="98"/>
    </row>
    <row r="936" spans="1:10" ht="12.75">
      <c r="A936" s="98"/>
      <c r="B936" s="98"/>
      <c r="C936" s="98"/>
      <c r="D936" s="98"/>
      <c r="E936" s="98"/>
      <c r="F936" s="98"/>
      <c r="G936" s="98"/>
      <c r="H936" s="98"/>
      <c r="I936" s="98"/>
      <c r="J936" s="98"/>
    </row>
    <row r="937" spans="1:10" ht="12.75">
      <c r="A937" s="98"/>
      <c r="B937" s="98"/>
      <c r="C937" s="98"/>
      <c r="D937" s="98"/>
      <c r="E937" s="98"/>
      <c r="F937" s="98"/>
      <c r="G937" s="98"/>
      <c r="H937" s="98"/>
      <c r="I937" s="98"/>
      <c r="J937" s="98"/>
    </row>
    <row r="938" spans="1:10" ht="12.75">
      <c r="A938" s="98"/>
      <c r="B938" s="98"/>
      <c r="C938" s="98"/>
      <c r="D938" s="98"/>
      <c r="E938" s="98"/>
      <c r="F938" s="98"/>
      <c r="G938" s="98"/>
      <c r="H938" s="98"/>
      <c r="I938" s="98"/>
      <c r="J938" s="98"/>
    </row>
    <row r="939" spans="1:10" ht="12.75">
      <c r="A939" s="98"/>
      <c r="B939" s="98"/>
      <c r="C939" s="98"/>
      <c r="D939" s="98"/>
      <c r="E939" s="98"/>
      <c r="F939" s="98"/>
      <c r="G939" s="98"/>
      <c r="H939" s="98"/>
      <c r="I939" s="98"/>
      <c r="J939" s="98"/>
    </row>
    <row r="940" spans="1:10" ht="12.75">
      <c r="A940" s="98"/>
      <c r="B940" s="98"/>
      <c r="C940" s="98"/>
      <c r="D940" s="98"/>
      <c r="E940" s="98"/>
      <c r="F940" s="98"/>
      <c r="G940" s="98"/>
      <c r="H940" s="98"/>
      <c r="I940" s="98"/>
      <c r="J940" s="98"/>
    </row>
    <row r="941" spans="1:10" ht="12.75">
      <c r="A941" s="98"/>
      <c r="B941" s="98"/>
      <c r="C941" s="98"/>
      <c r="D941" s="98"/>
      <c r="E941" s="98"/>
      <c r="F941" s="98"/>
      <c r="G941" s="98"/>
      <c r="H941" s="98"/>
      <c r="I941" s="98"/>
      <c r="J941" s="98"/>
    </row>
    <row r="942" spans="1:10" ht="12.75">
      <c r="A942" s="98"/>
      <c r="B942" s="98"/>
      <c r="C942" s="98"/>
      <c r="D942" s="98"/>
      <c r="E942" s="98"/>
      <c r="F942" s="98"/>
      <c r="G942" s="98"/>
      <c r="H942" s="98"/>
      <c r="I942" s="98"/>
      <c r="J942" s="98"/>
    </row>
    <row r="943" spans="1:10" ht="12.75">
      <c r="A943" s="98"/>
      <c r="B943" s="98"/>
      <c r="C943" s="98"/>
      <c r="D943" s="98"/>
      <c r="E943" s="98"/>
      <c r="F943" s="98"/>
      <c r="G943" s="98"/>
      <c r="H943" s="98"/>
      <c r="I943" s="98"/>
      <c r="J943" s="98"/>
    </row>
    <row r="944" spans="1:10" ht="12.75">
      <c r="A944" s="98"/>
      <c r="B944" s="98"/>
      <c r="C944" s="98"/>
      <c r="D944" s="98"/>
      <c r="E944" s="98"/>
      <c r="F944" s="98"/>
      <c r="G944" s="98"/>
      <c r="H944" s="98"/>
      <c r="I944" s="98"/>
      <c r="J944" s="98"/>
    </row>
    <row r="945" spans="1:10" ht="12.75">
      <c r="A945" s="98"/>
      <c r="B945" s="98"/>
      <c r="C945" s="98"/>
      <c r="D945" s="98"/>
      <c r="E945" s="98"/>
      <c r="F945" s="98"/>
      <c r="G945" s="98"/>
      <c r="H945" s="98"/>
      <c r="I945" s="98"/>
      <c r="J945" s="98"/>
    </row>
    <row r="946" spans="1:10" ht="12.75">
      <c r="A946" s="98"/>
      <c r="B946" s="98"/>
      <c r="C946" s="98"/>
      <c r="D946" s="98"/>
      <c r="E946" s="98"/>
      <c r="F946" s="98"/>
      <c r="G946" s="98"/>
      <c r="H946" s="98"/>
      <c r="I946" s="98"/>
      <c r="J946" s="98"/>
    </row>
    <row r="947" spans="1:10" ht="12.75">
      <c r="A947" s="98"/>
      <c r="B947" s="98"/>
      <c r="C947" s="98"/>
      <c r="D947" s="98"/>
      <c r="E947" s="98"/>
      <c r="F947" s="98"/>
      <c r="G947" s="98"/>
      <c r="H947" s="98"/>
      <c r="I947" s="98"/>
      <c r="J947" s="98"/>
    </row>
    <row r="948" spans="1:10" ht="12.75">
      <c r="A948" s="98"/>
      <c r="B948" s="98"/>
      <c r="C948" s="98"/>
      <c r="D948" s="98"/>
      <c r="E948" s="98"/>
      <c r="F948" s="98"/>
      <c r="G948" s="98"/>
      <c r="H948" s="98"/>
      <c r="I948" s="98"/>
      <c r="J948" s="98"/>
    </row>
    <row r="949" spans="1:10" ht="12.75">
      <c r="A949" s="98"/>
      <c r="B949" s="98"/>
      <c r="C949" s="98"/>
      <c r="D949" s="98"/>
      <c r="E949" s="98"/>
      <c r="F949" s="98"/>
      <c r="G949" s="98"/>
      <c r="H949" s="98"/>
      <c r="I949" s="98"/>
      <c r="J949" s="98"/>
    </row>
    <row r="950" spans="1:10" ht="12.75">
      <c r="A950" s="98"/>
      <c r="B950" s="98"/>
      <c r="C950" s="98"/>
      <c r="D950" s="98"/>
      <c r="E950" s="98"/>
      <c r="F950" s="98"/>
      <c r="G950" s="98"/>
      <c r="H950" s="98"/>
      <c r="I950" s="98"/>
      <c r="J950" s="98"/>
    </row>
    <row r="951" spans="1:10" ht="12.75">
      <c r="A951" s="98"/>
      <c r="B951" s="98"/>
      <c r="C951" s="98"/>
      <c r="D951" s="98"/>
      <c r="E951" s="98"/>
      <c r="F951" s="98"/>
      <c r="G951" s="98"/>
      <c r="H951" s="98"/>
      <c r="I951" s="98"/>
      <c r="J951" s="98"/>
    </row>
    <row r="952" spans="1:10" ht="12.75">
      <c r="A952" s="98"/>
      <c r="B952" s="98"/>
      <c r="C952" s="98"/>
      <c r="D952" s="98"/>
      <c r="E952" s="98"/>
      <c r="F952" s="98"/>
      <c r="G952" s="98"/>
      <c r="H952" s="98"/>
      <c r="I952" s="98"/>
      <c r="J952" s="98"/>
    </row>
    <row r="953" spans="1:10" ht="12.75">
      <c r="A953" s="98"/>
      <c r="B953" s="98"/>
      <c r="C953" s="98"/>
      <c r="D953" s="98"/>
      <c r="E953" s="98"/>
      <c r="F953" s="98"/>
      <c r="G953" s="98"/>
      <c r="H953" s="98"/>
      <c r="I953" s="98"/>
      <c r="J953" s="98"/>
    </row>
    <row r="954" spans="1:10" ht="12.75">
      <c r="A954" s="98"/>
      <c r="B954" s="98"/>
      <c r="C954" s="98"/>
      <c r="D954" s="98"/>
      <c r="E954" s="98"/>
      <c r="F954" s="98"/>
      <c r="G954" s="98"/>
      <c r="H954" s="98"/>
      <c r="I954" s="98"/>
      <c r="J954" s="98"/>
    </row>
    <row r="955" spans="1:10" ht="12.75">
      <c r="A955" s="98"/>
      <c r="B955" s="98"/>
      <c r="C955" s="98"/>
      <c r="D955" s="98"/>
      <c r="E955" s="98"/>
      <c r="F955" s="98"/>
      <c r="G955" s="98"/>
      <c r="H955" s="98"/>
      <c r="I955" s="98"/>
      <c r="J955" s="98"/>
    </row>
    <row r="956" spans="1:10" ht="12.75">
      <c r="A956" s="98"/>
      <c r="B956" s="98"/>
      <c r="C956" s="98"/>
      <c r="D956" s="98"/>
      <c r="E956" s="98"/>
      <c r="F956" s="98"/>
      <c r="G956" s="98"/>
      <c r="H956" s="98"/>
      <c r="I956" s="98"/>
      <c r="J956" s="98"/>
    </row>
    <row r="957" spans="1:10" ht="12.75">
      <c r="A957" s="98"/>
      <c r="B957" s="98"/>
      <c r="C957" s="98"/>
      <c r="D957" s="98"/>
      <c r="E957" s="98"/>
      <c r="F957" s="98"/>
      <c r="G957" s="98"/>
      <c r="H957" s="98"/>
      <c r="I957" s="98"/>
      <c r="J957" s="98"/>
    </row>
    <row r="958" spans="1:10" ht="12.75">
      <c r="A958" s="98"/>
      <c r="B958" s="98"/>
      <c r="C958" s="98"/>
      <c r="D958" s="98"/>
      <c r="E958" s="98"/>
      <c r="F958" s="98"/>
      <c r="G958" s="98"/>
      <c r="H958" s="98"/>
      <c r="I958" s="98"/>
      <c r="J958" s="98"/>
    </row>
    <row r="959" spans="1:10" ht="12.75">
      <c r="A959" s="98"/>
      <c r="B959" s="98"/>
      <c r="C959" s="98"/>
      <c r="D959" s="98"/>
      <c r="E959" s="98"/>
      <c r="F959" s="98"/>
      <c r="G959" s="98"/>
      <c r="H959" s="98"/>
      <c r="I959" s="98"/>
      <c r="J959" s="98"/>
    </row>
    <row r="960" spans="1:10" ht="12.75">
      <c r="A960" s="98"/>
      <c r="B960" s="98"/>
      <c r="C960" s="98"/>
      <c r="D960" s="98"/>
      <c r="E960" s="98"/>
      <c r="F960" s="98"/>
      <c r="G960" s="98"/>
      <c r="H960" s="98"/>
      <c r="I960" s="98"/>
      <c r="J960" s="98"/>
    </row>
    <row r="961" spans="1:10" ht="12.75">
      <c r="A961" s="98"/>
      <c r="B961" s="98"/>
      <c r="C961" s="98"/>
      <c r="D961" s="98"/>
      <c r="E961" s="98"/>
      <c r="F961" s="98"/>
      <c r="G961" s="98"/>
      <c r="H961" s="98"/>
      <c r="I961" s="98"/>
      <c r="J961" s="98"/>
    </row>
    <row r="962" spans="1:10" ht="12.75">
      <c r="A962" s="98"/>
      <c r="B962" s="98"/>
      <c r="C962" s="98"/>
      <c r="D962" s="98"/>
      <c r="E962" s="98"/>
      <c r="F962" s="98"/>
      <c r="G962" s="98"/>
      <c r="H962" s="98"/>
      <c r="I962" s="98"/>
      <c r="J962" s="98"/>
    </row>
    <row r="963" spans="1:10" ht="12.75">
      <c r="A963" s="98"/>
      <c r="B963" s="98"/>
      <c r="C963" s="98"/>
      <c r="D963" s="98"/>
      <c r="E963" s="98"/>
      <c r="F963" s="98"/>
      <c r="G963" s="98"/>
      <c r="H963" s="98"/>
      <c r="I963" s="98"/>
      <c r="J963" s="98"/>
    </row>
    <row r="964" spans="1:10" ht="12.75">
      <c r="A964" s="98"/>
      <c r="B964" s="98"/>
      <c r="C964" s="98"/>
      <c r="D964" s="98"/>
      <c r="E964" s="98"/>
      <c r="F964" s="98"/>
      <c r="G964" s="98"/>
      <c r="H964" s="98"/>
      <c r="I964" s="98"/>
      <c r="J964" s="98"/>
    </row>
    <row r="965" spans="1:10" ht="12.75">
      <c r="A965" s="98"/>
      <c r="B965" s="98"/>
      <c r="C965" s="98"/>
      <c r="D965" s="98"/>
      <c r="E965" s="98"/>
      <c r="F965" s="98"/>
      <c r="G965" s="98"/>
      <c r="H965" s="98"/>
      <c r="I965" s="98"/>
      <c r="J965" s="98"/>
    </row>
    <row r="966" spans="1:10" ht="12.75">
      <c r="A966" s="98"/>
      <c r="B966" s="98"/>
      <c r="C966" s="98"/>
      <c r="D966" s="98"/>
      <c r="E966" s="98"/>
      <c r="F966" s="98"/>
      <c r="G966" s="98"/>
      <c r="H966" s="98"/>
      <c r="I966" s="98"/>
      <c r="J966" s="98"/>
    </row>
    <row r="967" spans="1:10" ht="12.75">
      <c r="A967" s="98"/>
      <c r="B967" s="98"/>
      <c r="C967" s="98"/>
      <c r="D967" s="98"/>
      <c r="E967" s="98"/>
      <c r="F967" s="98"/>
      <c r="G967" s="98"/>
      <c r="H967" s="98"/>
      <c r="I967" s="98"/>
      <c r="J967" s="98"/>
    </row>
    <row r="968" spans="1:10" ht="12.75">
      <c r="A968" s="98"/>
      <c r="B968" s="98"/>
      <c r="C968" s="98"/>
      <c r="D968" s="98"/>
      <c r="E968" s="98"/>
      <c r="F968" s="98"/>
      <c r="G968" s="98"/>
      <c r="H968" s="98"/>
      <c r="I968" s="98"/>
      <c r="J968" s="98"/>
    </row>
    <row r="969" spans="1:10" ht="12.75">
      <c r="A969" s="98"/>
      <c r="B969" s="98"/>
      <c r="C969" s="98"/>
      <c r="D969" s="98"/>
      <c r="E969" s="98"/>
      <c r="F969" s="98"/>
      <c r="G969" s="98"/>
      <c r="H969" s="98"/>
      <c r="I969" s="98"/>
      <c r="J969" s="98"/>
    </row>
    <row r="970" spans="1:10" ht="12.75">
      <c r="A970" s="98"/>
      <c r="B970" s="98"/>
      <c r="C970" s="98"/>
      <c r="D970" s="98"/>
      <c r="E970" s="98"/>
      <c r="F970" s="98"/>
      <c r="G970" s="98"/>
      <c r="H970" s="98"/>
      <c r="I970" s="98"/>
      <c r="J970" s="98"/>
    </row>
    <row r="971" spans="1:10" ht="12.75">
      <c r="A971" s="98"/>
      <c r="B971" s="98"/>
      <c r="C971" s="98"/>
      <c r="D971" s="98"/>
      <c r="E971" s="98"/>
      <c r="F971" s="98"/>
      <c r="G971" s="98"/>
      <c r="H971" s="98"/>
      <c r="I971" s="98"/>
      <c r="J971" s="98"/>
    </row>
    <row r="972" spans="1:10" ht="12.75">
      <c r="A972" s="98"/>
      <c r="B972" s="98"/>
      <c r="C972" s="98"/>
      <c r="D972" s="98"/>
      <c r="E972" s="98"/>
      <c r="F972" s="98"/>
      <c r="G972" s="98"/>
      <c r="H972" s="98"/>
      <c r="I972" s="98"/>
      <c r="J972" s="98"/>
    </row>
    <row r="973" spans="1:10" ht="12.75">
      <c r="A973" s="98"/>
      <c r="B973" s="98"/>
      <c r="C973" s="98"/>
      <c r="D973" s="98"/>
      <c r="E973" s="98"/>
      <c r="F973" s="98"/>
      <c r="G973" s="98"/>
      <c r="H973" s="98"/>
      <c r="I973" s="98"/>
      <c r="J973" s="98"/>
    </row>
    <row r="974" spans="1:10" ht="12.75">
      <c r="A974" s="98"/>
      <c r="B974" s="98"/>
      <c r="C974" s="98"/>
      <c r="D974" s="98"/>
      <c r="E974" s="98"/>
      <c r="F974" s="98"/>
      <c r="G974" s="98"/>
      <c r="H974" s="98"/>
      <c r="I974" s="98"/>
      <c r="J974" s="98"/>
    </row>
    <row r="975" spans="1:10" ht="12.75">
      <c r="A975" s="98"/>
      <c r="B975" s="98"/>
      <c r="C975" s="98"/>
      <c r="D975" s="98"/>
      <c r="E975" s="98"/>
      <c r="F975" s="98"/>
      <c r="G975" s="98"/>
      <c r="H975" s="98"/>
      <c r="I975" s="98"/>
      <c r="J975" s="98"/>
    </row>
    <row r="976" spans="1:10" ht="12.75">
      <c r="A976" s="98"/>
      <c r="B976" s="98"/>
      <c r="C976" s="98"/>
      <c r="D976" s="98"/>
      <c r="E976" s="98"/>
      <c r="F976" s="98"/>
      <c r="G976" s="98"/>
      <c r="H976" s="98"/>
      <c r="I976" s="98"/>
      <c r="J976" s="98"/>
    </row>
    <row r="977" spans="1:10" ht="12.75">
      <c r="A977" s="98"/>
      <c r="B977" s="98"/>
      <c r="C977" s="98"/>
      <c r="D977" s="98"/>
      <c r="E977" s="98"/>
      <c r="F977" s="98"/>
      <c r="G977" s="98"/>
      <c r="H977" s="98"/>
      <c r="I977" s="98"/>
      <c r="J977" s="98"/>
    </row>
    <row r="978" spans="1:10" ht="12.75">
      <c r="A978" s="98"/>
      <c r="B978" s="98"/>
      <c r="C978" s="98"/>
      <c r="D978" s="98"/>
      <c r="E978" s="98"/>
      <c r="F978" s="98"/>
      <c r="G978" s="98"/>
      <c r="H978" s="98"/>
      <c r="I978" s="98"/>
      <c r="J978" s="98"/>
    </row>
    <row r="979" spans="1:10" ht="12.75">
      <c r="A979" s="98"/>
      <c r="B979" s="98"/>
      <c r="C979" s="98"/>
      <c r="D979" s="98"/>
      <c r="E979" s="98"/>
      <c r="F979" s="98"/>
      <c r="G979" s="98"/>
      <c r="H979" s="98"/>
      <c r="I979" s="98"/>
      <c r="J979" s="98"/>
    </row>
    <row r="980" spans="1:10" ht="12.75">
      <c r="A980" s="98"/>
      <c r="B980" s="98"/>
      <c r="C980" s="98"/>
      <c r="D980" s="98"/>
      <c r="E980" s="98"/>
      <c r="F980" s="98"/>
      <c r="G980" s="98"/>
      <c r="H980" s="98"/>
      <c r="I980" s="98"/>
      <c r="J980" s="98"/>
    </row>
    <row r="981" spans="1:10" ht="12.75">
      <c r="A981" s="98"/>
      <c r="B981" s="98"/>
      <c r="C981" s="98"/>
      <c r="D981" s="98"/>
      <c r="E981" s="98"/>
      <c r="F981" s="98"/>
      <c r="G981" s="98"/>
      <c r="H981" s="98"/>
      <c r="I981" s="98"/>
      <c r="J981" s="98"/>
    </row>
    <row r="982" spans="1:10" ht="12.75">
      <c r="A982" s="98"/>
      <c r="B982" s="98"/>
      <c r="C982" s="98"/>
      <c r="D982" s="98"/>
      <c r="E982" s="98"/>
      <c r="F982" s="98"/>
      <c r="G982" s="98"/>
      <c r="H982" s="98"/>
      <c r="I982" s="98"/>
      <c r="J982" s="98"/>
    </row>
    <row r="983" spans="1:10" ht="12.75">
      <c r="A983" s="98"/>
      <c r="B983" s="98"/>
      <c r="C983" s="98"/>
      <c r="D983" s="98"/>
      <c r="E983" s="98"/>
      <c r="F983" s="98"/>
      <c r="G983" s="98"/>
      <c r="H983" s="98"/>
      <c r="I983" s="98"/>
      <c r="J983" s="98"/>
    </row>
    <row r="984" spans="1:10" ht="12.75">
      <c r="A984" s="98"/>
      <c r="B984" s="98"/>
      <c r="C984" s="98"/>
      <c r="D984" s="98"/>
      <c r="E984" s="98"/>
      <c r="F984" s="98"/>
      <c r="G984" s="98"/>
      <c r="H984" s="98"/>
      <c r="I984" s="98"/>
      <c r="J984" s="98"/>
    </row>
    <row r="985" spans="1:10" ht="12.75">
      <c r="A985" s="98"/>
      <c r="B985" s="98"/>
      <c r="C985" s="98"/>
      <c r="D985" s="98"/>
      <c r="E985" s="98"/>
      <c r="F985" s="98"/>
      <c r="G985" s="98"/>
      <c r="H985" s="98"/>
      <c r="I985" s="98"/>
      <c r="J985" s="98"/>
    </row>
    <row r="986" spans="1:10" ht="12.75">
      <c r="A986" s="98"/>
      <c r="B986" s="98"/>
      <c r="C986" s="98"/>
      <c r="D986" s="98"/>
      <c r="E986" s="98"/>
      <c r="F986" s="98"/>
      <c r="G986" s="98"/>
      <c r="H986" s="98"/>
      <c r="I986" s="98"/>
      <c r="J986" s="98"/>
    </row>
    <row r="987" spans="1:10" ht="12.75">
      <c r="A987" s="98"/>
      <c r="B987" s="98"/>
      <c r="C987" s="98"/>
      <c r="D987" s="98"/>
      <c r="E987" s="98"/>
      <c r="F987" s="98"/>
      <c r="G987" s="98"/>
      <c r="H987" s="98"/>
      <c r="I987" s="98"/>
      <c r="J987" s="98"/>
    </row>
    <row r="988" spans="1:10" ht="12.75">
      <c r="A988" s="98"/>
      <c r="B988" s="98"/>
      <c r="C988" s="98"/>
      <c r="D988" s="98"/>
      <c r="E988" s="98"/>
      <c r="F988" s="98"/>
      <c r="G988" s="98"/>
      <c r="H988" s="98"/>
      <c r="I988" s="98"/>
      <c r="J988" s="98"/>
    </row>
    <row r="989" spans="1:10" ht="12.75">
      <c r="A989" s="98"/>
      <c r="B989" s="98"/>
      <c r="C989" s="98"/>
      <c r="D989" s="98"/>
      <c r="E989" s="98"/>
      <c r="F989" s="98"/>
      <c r="G989" s="98"/>
      <c r="H989" s="98"/>
      <c r="I989" s="98"/>
      <c r="J989" s="98"/>
    </row>
    <row r="990" spans="1:10" ht="12.75">
      <c r="A990" s="98"/>
      <c r="B990" s="98"/>
      <c r="C990" s="98"/>
      <c r="D990" s="98"/>
      <c r="E990" s="98"/>
      <c r="F990" s="98"/>
      <c r="G990" s="98"/>
      <c r="H990" s="98"/>
      <c r="I990" s="98"/>
      <c r="J990" s="98"/>
    </row>
    <row r="991" spans="1:10" ht="12.75">
      <c r="A991" s="98"/>
      <c r="B991" s="98"/>
      <c r="C991" s="98"/>
      <c r="D991" s="98"/>
      <c r="E991" s="98"/>
      <c r="F991" s="98"/>
      <c r="G991" s="98"/>
      <c r="H991" s="98"/>
      <c r="I991" s="98"/>
      <c r="J991" s="98"/>
    </row>
    <row r="992" spans="1:10" ht="12.75">
      <c r="A992" s="98"/>
      <c r="B992" s="98"/>
      <c r="C992" s="98"/>
      <c r="D992" s="98"/>
      <c r="E992" s="98"/>
      <c r="F992" s="98"/>
      <c r="G992" s="98"/>
      <c r="H992" s="98"/>
      <c r="I992" s="98"/>
      <c r="J992" s="98"/>
    </row>
    <row r="993" spans="1:10" ht="12.75">
      <c r="A993" s="98"/>
      <c r="B993" s="98"/>
      <c r="C993" s="98"/>
      <c r="D993" s="98"/>
      <c r="E993" s="98"/>
      <c r="F993" s="98"/>
      <c r="G993" s="98"/>
      <c r="H993" s="98"/>
      <c r="I993" s="98"/>
      <c r="J993" s="98"/>
    </row>
    <row r="994" spans="1:10" ht="12.75">
      <c r="A994" s="98"/>
      <c r="B994" s="98"/>
      <c r="C994" s="98"/>
      <c r="D994" s="98"/>
      <c r="E994" s="98"/>
      <c r="F994" s="98"/>
      <c r="G994" s="98"/>
      <c r="H994" s="98"/>
      <c r="I994" s="98"/>
      <c r="J994" s="98"/>
    </row>
    <row r="995" spans="1:10" ht="12.75">
      <c r="A995" s="98"/>
      <c r="B995" s="98"/>
      <c r="C995" s="98"/>
      <c r="D995" s="98"/>
      <c r="E995" s="98"/>
      <c r="F995" s="98"/>
      <c r="G995" s="98"/>
      <c r="H995" s="98"/>
      <c r="I995" s="98"/>
      <c r="J995" s="98"/>
    </row>
    <row r="996" spans="1:10" ht="12.75">
      <c r="A996" s="98"/>
      <c r="B996" s="98"/>
      <c r="C996" s="98"/>
      <c r="D996" s="98"/>
      <c r="E996" s="98"/>
      <c r="F996" s="98"/>
      <c r="G996" s="98"/>
      <c r="H996" s="98"/>
      <c r="I996" s="98"/>
      <c r="J996" s="98"/>
    </row>
    <row r="997" spans="1:10" ht="12.75">
      <c r="A997" s="98"/>
      <c r="B997" s="98"/>
      <c r="C997" s="98"/>
      <c r="D997" s="98"/>
      <c r="E997" s="98"/>
      <c r="F997" s="98"/>
      <c r="G997" s="98"/>
      <c r="H997" s="98"/>
      <c r="I997" s="98"/>
      <c r="J997" s="98"/>
    </row>
    <row r="998" spans="1:10" ht="12.75">
      <c r="A998" s="98"/>
      <c r="B998" s="98"/>
      <c r="C998" s="98"/>
      <c r="D998" s="98"/>
      <c r="E998" s="98"/>
      <c r="F998" s="98"/>
      <c r="G998" s="98"/>
      <c r="H998" s="98"/>
      <c r="I998" s="98"/>
      <c r="J998" s="98"/>
    </row>
    <row r="999" spans="1:10" ht="12.75">
      <c r="A999" s="98"/>
      <c r="B999" s="98"/>
      <c r="C999" s="98"/>
      <c r="D999" s="98"/>
      <c r="E999" s="98"/>
      <c r="F999" s="98"/>
      <c r="G999" s="98"/>
      <c r="H999" s="98"/>
      <c r="I999" s="98"/>
      <c r="J999" s="98"/>
    </row>
    <row r="1000" spans="1:10" ht="12.75">
      <c r="A1000" s="98"/>
      <c r="B1000" s="98"/>
      <c r="C1000" s="98"/>
      <c r="D1000" s="98"/>
      <c r="E1000" s="98"/>
      <c r="F1000" s="98"/>
      <c r="G1000" s="98"/>
      <c r="H1000" s="98"/>
      <c r="I1000" s="98"/>
      <c r="J1000" s="98"/>
    </row>
    <row r="1001" spans="1:10" ht="12.75">
      <c r="A1001" s="98"/>
      <c r="B1001" s="98"/>
      <c r="C1001" s="98"/>
      <c r="D1001" s="98"/>
      <c r="E1001" s="98"/>
      <c r="F1001" s="98"/>
      <c r="G1001" s="98"/>
      <c r="H1001" s="98"/>
      <c r="I1001" s="98"/>
      <c r="J1001" s="98"/>
    </row>
    <row r="1002" spans="1:10" ht="12.75">
      <c r="A1002" s="98"/>
      <c r="B1002" s="98"/>
      <c r="C1002" s="98"/>
      <c r="D1002" s="98"/>
      <c r="E1002" s="98"/>
      <c r="F1002" s="98"/>
      <c r="G1002" s="98"/>
      <c r="H1002" s="98"/>
      <c r="I1002" s="98"/>
      <c r="J1002" s="98"/>
    </row>
    <row r="1003" spans="1:10" ht="12.75">
      <c r="A1003" s="98"/>
      <c r="B1003" s="98"/>
      <c r="C1003" s="98"/>
      <c r="D1003" s="98"/>
      <c r="E1003" s="98"/>
      <c r="F1003" s="98"/>
      <c r="G1003" s="98"/>
      <c r="H1003" s="98"/>
      <c r="I1003" s="98"/>
      <c r="J1003" s="98"/>
    </row>
    <row r="1004" spans="1:10" ht="12.75">
      <c r="A1004" s="98"/>
      <c r="B1004" s="98"/>
      <c r="C1004" s="98"/>
      <c r="D1004" s="98"/>
      <c r="E1004" s="98"/>
      <c r="F1004" s="98"/>
      <c r="G1004" s="98"/>
      <c r="H1004" s="98"/>
      <c r="I1004" s="98"/>
      <c r="J1004" s="98"/>
    </row>
    <row r="1005" spans="1:10" ht="12.75">
      <c r="A1005" s="98"/>
      <c r="B1005" s="98"/>
      <c r="C1005" s="98"/>
      <c r="D1005" s="98"/>
      <c r="E1005" s="98"/>
      <c r="F1005" s="98"/>
      <c r="G1005" s="98"/>
      <c r="H1005" s="98"/>
      <c r="I1005" s="98"/>
      <c r="J1005" s="98"/>
    </row>
    <row r="1006" spans="1:10" ht="12.75">
      <c r="A1006" s="98"/>
      <c r="B1006" s="98"/>
      <c r="C1006" s="98"/>
      <c r="D1006" s="98"/>
      <c r="E1006" s="98"/>
      <c r="F1006" s="98"/>
      <c r="G1006" s="98"/>
      <c r="H1006" s="98"/>
      <c r="I1006" s="98"/>
      <c r="J1006" s="98"/>
    </row>
    <row r="1007" spans="1:10" ht="12.75">
      <c r="A1007" s="98"/>
      <c r="B1007" s="98"/>
      <c r="C1007" s="98"/>
      <c r="D1007" s="98"/>
      <c r="E1007" s="98"/>
      <c r="F1007" s="98"/>
      <c r="G1007" s="98"/>
      <c r="H1007" s="98"/>
      <c r="I1007" s="98"/>
      <c r="J1007" s="98"/>
    </row>
    <row r="1008" spans="1:10" ht="12.75">
      <c r="A1008" s="98"/>
      <c r="B1008" s="98"/>
      <c r="C1008" s="98"/>
      <c r="D1008" s="98"/>
      <c r="E1008" s="98"/>
      <c r="F1008" s="98"/>
      <c r="G1008" s="98"/>
      <c r="H1008" s="98"/>
      <c r="I1008" s="98"/>
      <c r="J1008" s="98"/>
    </row>
    <row r="1009" spans="1:10" ht="12.75">
      <c r="A1009" s="98"/>
      <c r="B1009" s="98"/>
      <c r="C1009" s="98"/>
      <c r="D1009" s="98"/>
      <c r="E1009" s="98"/>
      <c r="F1009" s="98"/>
      <c r="G1009" s="98"/>
      <c r="H1009" s="98"/>
      <c r="I1009" s="98"/>
      <c r="J1009" s="98"/>
    </row>
    <row r="1010" spans="1:10" ht="12.75">
      <c r="A1010" s="98"/>
      <c r="B1010" s="98"/>
      <c r="C1010" s="98"/>
      <c r="D1010" s="98"/>
      <c r="E1010" s="98"/>
      <c r="F1010" s="98"/>
      <c r="G1010" s="98"/>
      <c r="H1010" s="98"/>
      <c r="I1010" s="98"/>
      <c r="J1010" s="98"/>
    </row>
    <row r="1011" spans="1:10" ht="12.75">
      <c r="A1011" s="98"/>
      <c r="B1011" s="98"/>
      <c r="C1011" s="98"/>
      <c r="D1011" s="98"/>
      <c r="E1011" s="98"/>
      <c r="F1011" s="98"/>
      <c r="G1011" s="98"/>
      <c r="H1011" s="98"/>
      <c r="I1011" s="98"/>
      <c r="J1011" s="98"/>
    </row>
    <row r="1012" spans="1:10" ht="12.75">
      <c r="A1012" s="98"/>
      <c r="B1012" s="98"/>
      <c r="C1012" s="98"/>
      <c r="D1012" s="98"/>
      <c r="E1012" s="98"/>
      <c r="F1012" s="98"/>
      <c r="G1012" s="98"/>
      <c r="H1012" s="98"/>
      <c r="I1012" s="98"/>
      <c r="J1012" s="98"/>
    </row>
    <row r="1013" spans="1:10" ht="12.75">
      <c r="A1013" s="98"/>
      <c r="B1013" s="98"/>
      <c r="C1013" s="98"/>
      <c r="D1013" s="98"/>
      <c r="E1013" s="98"/>
      <c r="F1013" s="98"/>
      <c r="G1013" s="98"/>
      <c r="H1013" s="98"/>
      <c r="I1013" s="98"/>
      <c r="J1013" s="98"/>
    </row>
    <row r="1014" spans="1:10" ht="12.75">
      <c r="A1014" s="98"/>
      <c r="B1014" s="98"/>
      <c r="C1014" s="98"/>
      <c r="D1014" s="98"/>
      <c r="E1014" s="98"/>
      <c r="F1014" s="98"/>
      <c r="G1014" s="98"/>
      <c r="H1014" s="98"/>
      <c r="I1014" s="98"/>
      <c r="J1014" s="98"/>
    </row>
    <row r="1015" spans="1:10" ht="12.75">
      <c r="A1015" s="98"/>
      <c r="B1015" s="98"/>
      <c r="C1015" s="98"/>
      <c r="D1015" s="98"/>
      <c r="E1015" s="98"/>
      <c r="F1015" s="98"/>
      <c r="G1015" s="98"/>
      <c r="H1015" s="98"/>
      <c r="I1015" s="98"/>
      <c r="J1015" s="98"/>
    </row>
    <row r="1016" spans="1:10" ht="12.75">
      <c r="A1016" s="98"/>
      <c r="B1016" s="98"/>
      <c r="C1016" s="98"/>
      <c r="D1016" s="98"/>
      <c r="E1016" s="98"/>
      <c r="F1016" s="98"/>
      <c r="G1016" s="98"/>
      <c r="H1016" s="98"/>
      <c r="I1016" s="98"/>
      <c r="J1016" s="98"/>
    </row>
    <row r="1017" spans="1:10" ht="12.75">
      <c r="A1017" s="98"/>
      <c r="B1017" s="98"/>
      <c r="C1017" s="98"/>
      <c r="D1017" s="98"/>
      <c r="E1017" s="98"/>
      <c r="F1017" s="98"/>
      <c r="G1017" s="98"/>
      <c r="H1017" s="98"/>
      <c r="I1017" s="98"/>
      <c r="J1017" s="98"/>
    </row>
    <row r="1018" spans="1:10" ht="12.75">
      <c r="A1018" s="98"/>
      <c r="B1018" s="98"/>
      <c r="C1018" s="98"/>
      <c r="D1018" s="98"/>
      <c r="E1018" s="98"/>
      <c r="F1018" s="98"/>
      <c r="G1018" s="98"/>
      <c r="H1018" s="98"/>
      <c r="I1018" s="98"/>
      <c r="J1018" s="98"/>
    </row>
    <row r="1019" spans="1:10" ht="12.75">
      <c r="A1019" s="98"/>
      <c r="B1019" s="98"/>
      <c r="C1019" s="98"/>
      <c r="D1019" s="98"/>
      <c r="E1019" s="98"/>
      <c r="F1019" s="98"/>
      <c r="G1019" s="98"/>
      <c r="H1019" s="98"/>
      <c r="I1019" s="98"/>
      <c r="J1019" s="98"/>
    </row>
    <row r="1020" spans="1:10" ht="12.75">
      <c r="A1020" s="98"/>
      <c r="B1020" s="98"/>
      <c r="C1020" s="98"/>
      <c r="D1020" s="98"/>
      <c r="E1020" s="98"/>
      <c r="F1020" s="98"/>
      <c r="G1020" s="98"/>
      <c r="H1020" s="98"/>
      <c r="I1020" s="98"/>
      <c r="J1020" s="98"/>
    </row>
    <row r="1021" spans="1:10" ht="12.75">
      <c r="A1021" s="98"/>
      <c r="B1021" s="98"/>
      <c r="C1021" s="98"/>
      <c r="D1021" s="98"/>
      <c r="E1021" s="98"/>
      <c r="F1021" s="98"/>
      <c r="G1021" s="98"/>
      <c r="H1021" s="98"/>
      <c r="I1021" s="98"/>
      <c r="J1021" s="98"/>
    </row>
    <row r="1022" spans="1:10" ht="12.75">
      <c r="A1022" s="98"/>
      <c r="B1022" s="98"/>
      <c r="C1022" s="98"/>
      <c r="D1022" s="98"/>
      <c r="E1022" s="98"/>
      <c r="F1022" s="98"/>
      <c r="G1022" s="98"/>
      <c r="H1022" s="98"/>
      <c r="I1022" s="98"/>
      <c r="J1022" s="98"/>
    </row>
    <row r="1023" spans="1:10" ht="12.75">
      <c r="A1023" s="98"/>
      <c r="B1023" s="98"/>
      <c r="C1023" s="98"/>
      <c r="D1023" s="98"/>
      <c r="E1023" s="98"/>
      <c r="F1023" s="98"/>
      <c r="G1023" s="98"/>
      <c r="H1023" s="98"/>
      <c r="I1023" s="98"/>
      <c r="J1023" s="98"/>
    </row>
    <row r="1024" spans="1:10" ht="12.75">
      <c r="A1024" s="98"/>
      <c r="B1024" s="98"/>
      <c r="C1024" s="98"/>
      <c r="D1024" s="98"/>
      <c r="E1024" s="98"/>
      <c r="F1024" s="98"/>
      <c r="G1024" s="98"/>
      <c r="H1024" s="98"/>
      <c r="I1024" s="98"/>
      <c r="J1024" s="98"/>
    </row>
    <row r="1025" spans="1:10" ht="12.75">
      <c r="A1025" s="98"/>
      <c r="B1025" s="98"/>
      <c r="C1025" s="98"/>
      <c r="D1025" s="98"/>
      <c r="E1025" s="98"/>
      <c r="F1025" s="98"/>
      <c r="G1025" s="98"/>
      <c r="H1025" s="98"/>
      <c r="I1025" s="98"/>
      <c r="J1025" s="98"/>
    </row>
    <row r="1026" spans="1:10" ht="12.75">
      <c r="A1026" s="98"/>
      <c r="B1026" s="98"/>
      <c r="C1026" s="98"/>
      <c r="D1026" s="98"/>
      <c r="E1026" s="98"/>
      <c r="F1026" s="98"/>
      <c r="G1026" s="98"/>
      <c r="H1026" s="98"/>
      <c r="I1026" s="98"/>
      <c r="J1026" s="98"/>
    </row>
    <row r="1027" spans="1:10" ht="12.75">
      <c r="A1027" s="98"/>
      <c r="B1027" s="98"/>
      <c r="C1027" s="98"/>
      <c r="D1027" s="98"/>
      <c r="E1027" s="98"/>
      <c r="F1027" s="98"/>
      <c r="G1027" s="98"/>
      <c r="H1027" s="98"/>
      <c r="I1027" s="98"/>
      <c r="J1027" s="98"/>
    </row>
    <row r="1028" spans="1:10" ht="12.75">
      <c r="A1028" s="98"/>
      <c r="B1028" s="98"/>
      <c r="C1028" s="98"/>
      <c r="D1028" s="98"/>
      <c r="E1028" s="98"/>
      <c r="F1028" s="98"/>
      <c r="G1028" s="98"/>
      <c r="H1028" s="98"/>
      <c r="I1028" s="98"/>
      <c r="J1028" s="98"/>
    </row>
    <row r="1029" spans="1:10" ht="12.75">
      <c r="A1029" s="98"/>
      <c r="B1029" s="98"/>
      <c r="C1029" s="98"/>
      <c r="D1029" s="98"/>
      <c r="E1029" s="98"/>
      <c r="F1029" s="98"/>
      <c r="G1029" s="98"/>
      <c r="H1029" s="98"/>
      <c r="I1029" s="98"/>
      <c r="J1029" s="98"/>
    </row>
    <row r="1030" spans="1:10" ht="12.75">
      <c r="A1030" s="98"/>
      <c r="B1030" s="98"/>
      <c r="C1030" s="98"/>
      <c r="D1030" s="98"/>
      <c r="E1030" s="98"/>
      <c r="F1030" s="98"/>
      <c r="G1030" s="98"/>
      <c r="H1030" s="98"/>
      <c r="I1030" s="98"/>
      <c r="J1030" s="98"/>
    </row>
    <row r="1031" spans="1:10" ht="12.75">
      <c r="A1031" s="98"/>
      <c r="B1031" s="98"/>
      <c r="C1031" s="98"/>
      <c r="D1031" s="98"/>
      <c r="E1031" s="98"/>
      <c r="F1031" s="98"/>
      <c r="G1031" s="98"/>
      <c r="H1031" s="98"/>
      <c r="I1031" s="98"/>
      <c r="J1031" s="98"/>
    </row>
    <row r="1032" spans="1:10" ht="12.75">
      <c r="A1032" s="98"/>
      <c r="B1032" s="98"/>
      <c r="C1032" s="98"/>
      <c r="D1032" s="98"/>
      <c r="E1032" s="98"/>
      <c r="F1032" s="98"/>
      <c r="G1032" s="98"/>
      <c r="H1032" s="98"/>
      <c r="I1032" s="98"/>
      <c r="J1032" s="98"/>
    </row>
    <row r="1033" spans="1:10" ht="12.75">
      <c r="A1033" s="98"/>
      <c r="B1033" s="98"/>
      <c r="C1033" s="98"/>
      <c r="D1033" s="98"/>
      <c r="E1033" s="98"/>
      <c r="F1033" s="98"/>
      <c r="G1033" s="98"/>
      <c r="H1033" s="98"/>
      <c r="I1033" s="98"/>
      <c r="J1033" s="98"/>
    </row>
    <row r="1034" spans="1:10" ht="12.75">
      <c r="A1034" s="98"/>
      <c r="B1034" s="98"/>
      <c r="C1034" s="98"/>
      <c r="D1034" s="98"/>
      <c r="E1034" s="98"/>
      <c r="F1034" s="98"/>
      <c r="G1034" s="98"/>
      <c r="H1034" s="98"/>
      <c r="I1034" s="98"/>
      <c r="J1034" s="98"/>
    </row>
    <row r="1035" spans="1:10" ht="12.75">
      <c r="A1035" s="98"/>
      <c r="B1035" s="98"/>
      <c r="C1035" s="98"/>
      <c r="D1035" s="98"/>
      <c r="E1035" s="98"/>
      <c r="F1035" s="98"/>
      <c r="G1035" s="98"/>
      <c r="H1035" s="98"/>
      <c r="I1035" s="98"/>
      <c r="J1035" s="98"/>
    </row>
    <row r="1036" spans="1:10" ht="12.75">
      <c r="A1036" s="98"/>
      <c r="B1036" s="98"/>
      <c r="C1036" s="98"/>
      <c r="D1036" s="98"/>
      <c r="E1036" s="98"/>
      <c r="F1036" s="98"/>
      <c r="G1036" s="98"/>
      <c r="H1036" s="98"/>
      <c r="I1036" s="98"/>
      <c r="J1036" s="98"/>
    </row>
    <row r="1037" spans="1:10" ht="12.75">
      <c r="A1037" s="98"/>
      <c r="B1037" s="98"/>
      <c r="C1037" s="98"/>
      <c r="D1037" s="98"/>
      <c r="E1037" s="98"/>
      <c r="F1037" s="98"/>
      <c r="G1037" s="98"/>
      <c r="H1037" s="98"/>
      <c r="I1037" s="98"/>
      <c r="J1037" s="98"/>
    </row>
    <row r="1038" spans="1:10" ht="12.75">
      <c r="A1038" s="98"/>
      <c r="B1038" s="98"/>
      <c r="C1038" s="98"/>
      <c r="D1038" s="98"/>
      <c r="E1038" s="98"/>
      <c r="F1038" s="98"/>
      <c r="G1038" s="98"/>
      <c r="H1038" s="98"/>
      <c r="I1038" s="98"/>
      <c r="J1038" s="98"/>
    </row>
    <row r="1039" spans="1:10" ht="12.75">
      <c r="A1039" s="98"/>
      <c r="B1039" s="98"/>
      <c r="C1039" s="98"/>
      <c r="D1039" s="98"/>
      <c r="E1039" s="98"/>
      <c r="F1039" s="98"/>
      <c r="G1039" s="98"/>
      <c r="H1039" s="98"/>
      <c r="I1039" s="98"/>
      <c r="J1039" s="98"/>
    </row>
    <row r="1040" spans="1:10" ht="12.75">
      <c r="A1040" s="98"/>
      <c r="B1040" s="98"/>
      <c r="C1040" s="98"/>
      <c r="D1040" s="98"/>
      <c r="E1040" s="98"/>
      <c r="F1040" s="98"/>
      <c r="G1040" s="98"/>
      <c r="H1040" s="98"/>
      <c r="I1040" s="98"/>
      <c r="J1040" s="98"/>
    </row>
    <row r="1041" spans="1:10" ht="12.75">
      <c r="A1041" s="98"/>
      <c r="B1041" s="98"/>
      <c r="C1041" s="98"/>
      <c r="D1041" s="98"/>
      <c r="E1041" s="98"/>
      <c r="F1041" s="98"/>
      <c r="G1041" s="98"/>
      <c r="H1041" s="98"/>
      <c r="I1041" s="98"/>
      <c r="J1041" s="98"/>
    </row>
    <row r="1042" spans="1:10" ht="12.75">
      <c r="A1042" s="98"/>
      <c r="B1042" s="98"/>
      <c r="C1042" s="98"/>
      <c r="D1042" s="98"/>
      <c r="E1042" s="98"/>
      <c r="F1042" s="98"/>
      <c r="G1042" s="98"/>
      <c r="H1042" s="98"/>
      <c r="I1042" s="98"/>
      <c r="J1042" s="98"/>
    </row>
    <row r="1043" spans="1:10" ht="12.75">
      <c r="A1043" s="98"/>
      <c r="B1043" s="98"/>
      <c r="C1043" s="98"/>
      <c r="D1043" s="98"/>
      <c r="E1043" s="98"/>
      <c r="F1043" s="98"/>
      <c r="G1043" s="98"/>
      <c r="H1043" s="98"/>
      <c r="I1043" s="98"/>
      <c r="J1043" s="98"/>
    </row>
    <row r="1044" spans="1:10" ht="12.75">
      <c r="A1044" s="98"/>
      <c r="B1044" s="98"/>
      <c r="C1044" s="98"/>
      <c r="D1044" s="98"/>
      <c r="E1044" s="98"/>
      <c r="F1044" s="98"/>
      <c r="G1044" s="98"/>
      <c r="H1044" s="98"/>
      <c r="I1044" s="98"/>
      <c r="J1044" s="98"/>
    </row>
    <row r="1045" spans="1:10" ht="12.75">
      <c r="A1045" s="98"/>
      <c r="B1045" s="98"/>
      <c r="C1045" s="98"/>
      <c r="D1045" s="98"/>
      <c r="E1045" s="98"/>
      <c r="F1045" s="98"/>
      <c r="G1045" s="98"/>
      <c r="H1045" s="98"/>
      <c r="I1045" s="98"/>
      <c r="J1045" s="98"/>
    </row>
    <row r="1046" spans="1:10" ht="12.75">
      <c r="A1046" s="98"/>
      <c r="B1046" s="98"/>
      <c r="C1046" s="98"/>
      <c r="D1046" s="98"/>
      <c r="E1046" s="98"/>
      <c r="F1046" s="98"/>
      <c r="G1046" s="98"/>
      <c r="H1046" s="98"/>
      <c r="I1046" s="98"/>
      <c r="J1046" s="98"/>
    </row>
    <row r="1047" spans="1:10" ht="12.75">
      <c r="A1047" s="98"/>
      <c r="B1047" s="98"/>
      <c r="C1047" s="98"/>
      <c r="D1047" s="98"/>
      <c r="E1047" s="98"/>
      <c r="F1047" s="98"/>
      <c r="G1047" s="98"/>
      <c r="H1047" s="98"/>
      <c r="I1047" s="98"/>
      <c r="J1047" s="98"/>
    </row>
    <row r="1048" spans="1:10" ht="12.75">
      <c r="A1048" s="98"/>
      <c r="B1048" s="98"/>
      <c r="C1048" s="98"/>
      <c r="D1048" s="98"/>
      <c r="E1048" s="98"/>
      <c r="F1048" s="98"/>
      <c r="G1048" s="98"/>
      <c r="H1048" s="98"/>
      <c r="I1048" s="98"/>
      <c r="J1048" s="98"/>
    </row>
    <row r="1049" spans="1:10" ht="12.75">
      <c r="A1049" s="98"/>
      <c r="B1049" s="98"/>
      <c r="C1049" s="98"/>
      <c r="D1049" s="98"/>
      <c r="E1049" s="98"/>
      <c r="F1049" s="98"/>
      <c r="G1049" s="98"/>
      <c r="H1049" s="98"/>
      <c r="I1049" s="98"/>
      <c r="J1049" s="98"/>
    </row>
    <row r="1050" spans="1:10" ht="12.75">
      <c r="A1050" s="98"/>
      <c r="B1050" s="98"/>
      <c r="C1050" s="98"/>
      <c r="D1050" s="98"/>
      <c r="E1050" s="98"/>
      <c r="F1050" s="98"/>
      <c r="G1050" s="98"/>
      <c r="H1050" s="98"/>
      <c r="I1050" s="98"/>
      <c r="J1050" s="98"/>
    </row>
    <row r="1051" spans="1:10" ht="12.75">
      <c r="A1051" s="98"/>
      <c r="B1051" s="98"/>
      <c r="C1051" s="98"/>
      <c r="D1051" s="98"/>
      <c r="E1051" s="98"/>
      <c r="F1051" s="98"/>
      <c r="G1051" s="98"/>
      <c r="H1051" s="98"/>
      <c r="I1051" s="98"/>
      <c r="J1051" s="98"/>
    </row>
    <row r="1052" spans="1:10" ht="12.75">
      <c r="A1052" s="98"/>
      <c r="B1052" s="98"/>
      <c r="C1052" s="98"/>
      <c r="D1052" s="98"/>
      <c r="E1052" s="98"/>
      <c r="F1052" s="98"/>
      <c r="G1052" s="98"/>
      <c r="H1052" s="98"/>
      <c r="I1052" s="98"/>
      <c r="J1052" s="98"/>
    </row>
    <row r="1053" spans="1:10" ht="12.75">
      <c r="A1053" s="98"/>
      <c r="B1053" s="98"/>
      <c r="C1053" s="98"/>
      <c r="D1053" s="98"/>
      <c r="E1053" s="98"/>
      <c r="F1053" s="98"/>
      <c r="G1053" s="98"/>
      <c r="H1053" s="98"/>
      <c r="I1053" s="98"/>
      <c r="J1053" s="98"/>
    </row>
    <row r="1054" spans="1:10" ht="12.75">
      <c r="A1054" s="98"/>
      <c r="B1054" s="98"/>
      <c r="C1054" s="98"/>
      <c r="D1054" s="98"/>
      <c r="E1054" s="98"/>
      <c r="F1054" s="98"/>
      <c r="G1054" s="98"/>
      <c r="H1054" s="98"/>
      <c r="I1054" s="98"/>
      <c r="J1054" s="98"/>
    </row>
    <row r="1055" spans="1:10" ht="12.75">
      <c r="A1055" s="98"/>
      <c r="B1055" s="98"/>
      <c r="C1055" s="98"/>
      <c r="D1055" s="98"/>
      <c r="E1055" s="98"/>
      <c r="F1055" s="98"/>
      <c r="G1055" s="98"/>
      <c r="H1055" s="98"/>
      <c r="I1055" s="98"/>
      <c r="J1055" s="98"/>
    </row>
    <row r="1056" spans="1:10" ht="12.75">
      <c r="A1056" s="98"/>
      <c r="B1056" s="98"/>
      <c r="C1056" s="98"/>
      <c r="D1056" s="98"/>
      <c r="E1056" s="98"/>
      <c r="F1056" s="98"/>
      <c r="G1056" s="98"/>
      <c r="H1056" s="98"/>
      <c r="I1056" s="98"/>
      <c r="J1056" s="98"/>
    </row>
    <row r="1057" spans="1:10" ht="12.75">
      <c r="A1057" s="98"/>
      <c r="B1057" s="98"/>
      <c r="C1057" s="98"/>
      <c r="D1057" s="98"/>
      <c r="E1057" s="98"/>
      <c r="F1057" s="98"/>
      <c r="G1057" s="98"/>
      <c r="H1057" s="98"/>
      <c r="I1057" s="98"/>
      <c r="J1057" s="98"/>
    </row>
    <row r="1058" spans="1:10" ht="12.75">
      <c r="A1058" s="98"/>
      <c r="B1058" s="98"/>
      <c r="C1058" s="98"/>
      <c r="D1058" s="98"/>
      <c r="E1058" s="98"/>
      <c r="F1058" s="98"/>
      <c r="G1058" s="98"/>
      <c r="H1058" s="98"/>
      <c r="I1058" s="98"/>
      <c r="J1058" s="98"/>
    </row>
    <row r="1059" spans="1:10" ht="12.75">
      <c r="A1059" s="98"/>
      <c r="B1059" s="98"/>
      <c r="C1059" s="98"/>
      <c r="D1059" s="98"/>
      <c r="E1059" s="98"/>
      <c r="F1059" s="98"/>
      <c r="G1059" s="98"/>
      <c r="H1059" s="98"/>
      <c r="I1059" s="98"/>
      <c r="J1059" s="98"/>
    </row>
    <row r="1060" spans="1:10" ht="12.75">
      <c r="A1060" s="98"/>
      <c r="B1060" s="98"/>
      <c r="C1060" s="98"/>
      <c r="D1060" s="98"/>
      <c r="E1060" s="98"/>
      <c r="F1060" s="98"/>
      <c r="G1060" s="98"/>
      <c r="H1060" s="98"/>
      <c r="I1060" s="98"/>
      <c r="J1060" s="98"/>
    </row>
    <row r="1061" spans="1:10" ht="12.75">
      <c r="A1061" s="98"/>
      <c r="B1061" s="98"/>
      <c r="C1061" s="98"/>
      <c r="D1061" s="98"/>
      <c r="E1061" s="98"/>
      <c r="F1061" s="98"/>
      <c r="G1061" s="98"/>
      <c r="H1061" s="98"/>
      <c r="I1061" s="98"/>
      <c r="J1061" s="98"/>
    </row>
    <row r="1062" spans="1:10" ht="12.75">
      <c r="A1062" s="98"/>
      <c r="B1062" s="98"/>
      <c r="C1062" s="98"/>
      <c r="D1062" s="98"/>
      <c r="E1062" s="98"/>
      <c r="F1062" s="98"/>
      <c r="G1062" s="98"/>
      <c r="H1062" s="98"/>
      <c r="I1062" s="98"/>
      <c r="J1062" s="98"/>
    </row>
    <row r="1063" spans="1:10" ht="12.75">
      <c r="A1063" s="98"/>
      <c r="B1063" s="98"/>
      <c r="C1063" s="98"/>
      <c r="D1063" s="98"/>
      <c r="E1063" s="98"/>
      <c r="F1063" s="98"/>
      <c r="G1063" s="98"/>
      <c r="H1063" s="98"/>
      <c r="I1063" s="98"/>
      <c r="J1063" s="98"/>
    </row>
    <row r="1064" spans="1:10" ht="12.75">
      <c r="A1064" s="98"/>
      <c r="B1064" s="98"/>
      <c r="C1064" s="98"/>
      <c r="D1064" s="98"/>
      <c r="E1064" s="98"/>
      <c r="F1064" s="98"/>
      <c r="G1064" s="98"/>
      <c r="H1064" s="98"/>
      <c r="I1064" s="98"/>
      <c r="J1064" s="98"/>
    </row>
    <row r="1065" spans="1:10" ht="12.75">
      <c r="A1065" s="98"/>
      <c r="B1065" s="98"/>
      <c r="C1065" s="98"/>
      <c r="D1065" s="98"/>
      <c r="E1065" s="98"/>
      <c r="F1065" s="98"/>
      <c r="G1065" s="98"/>
      <c r="H1065" s="98"/>
      <c r="I1065" s="98"/>
      <c r="J1065" s="98"/>
    </row>
    <row r="1066" spans="1:10" ht="12.75">
      <c r="A1066" s="98"/>
      <c r="B1066" s="98"/>
      <c r="C1066" s="98"/>
      <c r="D1066" s="98"/>
      <c r="E1066" s="98"/>
      <c r="F1066" s="98"/>
      <c r="G1066" s="98"/>
      <c r="H1066" s="98"/>
      <c r="I1066" s="98"/>
      <c r="J1066" s="98"/>
    </row>
    <row r="1067" spans="1:10" ht="12.75">
      <c r="A1067" s="98"/>
      <c r="B1067" s="98"/>
      <c r="C1067" s="98"/>
      <c r="D1067" s="98"/>
      <c r="E1067" s="98"/>
      <c r="F1067" s="98"/>
      <c r="G1067" s="98"/>
      <c r="H1067" s="98"/>
      <c r="I1067" s="98"/>
      <c r="J1067" s="98"/>
    </row>
    <row r="1068" spans="1:10" ht="12.75">
      <c r="A1068" s="98"/>
      <c r="B1068" s="98"/>
      <c r="C1068" s="98"/>
      <c r="D1068" s="98"/>
      <c r="E1068" s="98"/>
      <c r="F1068" s="98"/>
      <c r="G1068" s="98"/>
      <c r="H1068" s="98"/>
      <c r="I1068" s="98"/>
      <c r="J1068" s="98"/>
    </row>
    <row r="1069" spans="1:10" ht="12.75">
      <c r="A1069" s="98"/>
      <c r="B1069" s="98"/>
      <c r="C1069" s="98"/>
      <c r="D1069" s="98"/>
      <c r="E1069" s="98"/>
      <c r="F1069" s="98"/>
      <c r="G1069" s="98"/>
      <c r="H1069" s="98"/>
      <c r="I1069" s="98"/>
      <c r="J1069" s="98"/>
    </row>
    <row r="1070" spans="1:10" ht="12.75">
      <c r="A1070" s="98"/>
      <c r="B1070" s="98"/>
      <c r="C1070" s="98"/>
      <c r="D1070" s="98"/>
      <c r="E1070" s="98"/>
      <c r="F1070" s="98"/>
      <c r="G1070" s="98"/>
      <c r="H1070" s="98"/>
      <c r="I1070" s="98"/>
      <c r="J1070" s="98"/>
    </row>
    <row r="1071" spans="1:10" ht="12.75">
      <c r="A1071" s="98"/>
      <c r="B1071" s="98"/>
      <c r="C1071" s="98"/>
      <c r="D1071" s="98"/>
      <c r="E1071" s="98"/>
      <c r="F1071" s="98"/>
      <c r="G1071" s="98"/>
      <c r="H1071" s="98"/>
      <c r="I1071" s="98"/>
      <c r="J1071" s="98"/>
    </row>
    <row r="1072" spans="1:10" ht="12.75">
      <c r="A1072" s="98"/>
      <c r="B1072" s="98"/>
      <c r="C1072" s="98"/>
      <c r="D1072" s="98"/>
      <c r="E1072" s="98"/>
      <c r="F1072" s="98"/>
      <c r="G1072" s="98"/>
      <c r="H1072" s="98"/>
      <c r="I1072" s="98"/>
      <c r="J1072" s="98"/>
    </row>
    <row r="1073" spans="1:10" ht="12.75">
      <c r="A1073" s="98"/>
      <c r="B1073" s="98"/>
      <c r="C1073" s="98"/>
      <c r="D1073" s="98"/>
      <c r="E1073" s="98"/>
      <c r="F1073" s="98"/>
      <c r="G1073" s="98"/>
      <c r="H1073" s="98"/>
      <c r="I1073" s="98"/>
      <c r="J1073" s="98"/>
    </row>
    <row r="1074" spans="1:10" ht="12.75">
      <c r="A1074" s="98"/>
      <c r="B1074" s="98"/>
      <c r="C1074" s="98"/>
      <c r="D1074" s="98"/>
      <c r="E1074" s="98"/>
      <c r="F1074" s="98"/>
      <c r="G1074" s="98"/>
      <c r="H1074" s="98"/>
      <c r="I1074" s="98"/>
      <c r="J1074" s="98"/>
    </row>
    <row r="1075" spans="1:10" ht="12.75">
      <c r="A1075" s="98"/>
      <c r="B1075" s="98"/>
      <c r="C1075" s="98"/>
      <c r="D1075" s="98"/>
      <c r="E1075" s="98"/>
      <c r="F1075" s="98"/>
      <c r="G1075" s="98"/>
      <c r="H1075" s="98"/>
      <c r="I1075" s="98"/>
      <c r="J1075" s="98"/>
    </row>
    <row r="1076" spans="1:10" ht="12.75">
      <c r="A1076" s="98"/>
      <c r="B1076" s="98"/>
      <c r="C1076" s="98"/>
      <c r="D1076" s="98"/>
      <c r="E1076" s="98"/>
      <c r="F1076" s="98"/>
      <c r="G1076" s="98"/>
      <c r="H1076" s="98"/>
      <c r="I1076" s="98"/>
      <c r="J1076" s="98"/>
    </row>
    <row r="1077" spans="1:10" ht="12.75">
      <c r="A1077" s="98"/>
      <c r="B1077" s="98"/>
      <c r="C1077" s="98"/>
      <c r="D1077" s="98"/>
      <c r="E1077" s="98"/>
      <c r="F1077" s="98"/>
      <c r="G1077" s="98"/>
      <c r="H1077" s="98"/>
      <c r="I1077" s="98"/>
      <c r="J1077" s="98"/>
    </row>
    <row r="1078" spans="1:10" ht="12.75">
      <c r="A1078" s="98"/>
      <c r="B1078" s="98"/>
      <c r="C1078" s="98"/>
      <c r="D1078" s="98"/>
      <c r="E1078" s="98"/>
      <c r="F1078" s="98"/>
      <c r="G1078" s="98"/>
      <c r="H1078" s="98"/>
      <c r="I1078" s="98"/>
      <c r="J1078" s="98"/>
    </row>
    <row r="1079" spans="1:10" ht="12.75">
      <c r="A1079" s="98"/>
      <c r="B1079" s="98"/>
      <c r="C1079" s="98"/>
      <c r="D1079" s="98"/>
      <c r="E1079" s="98"/>
      <c r="F1079" s="98"/>
      <c r="G1079" s="98"/>
      <c r="H1079" s="98"/>
      <c r="I1079" s="98"/>
      <c r="J1079" s="98"/>
    </row>
    <row r="1080" spans="1:10" ht="12.75">
      <c r="A1080" s="98"/>
      <c r="B1080" s="98"/>
      <c r="C1080" s="98"/>
      <c r="D1080" s="98"/>
      <c r="E1080" s="98"/>
      <c r="F1080" s="98"/>
      <c r="G1080" s="98"/>
      <c r="H1080" s="98"/>
      <c r="I1080" s="98"/>
      <c r="J1080" s="98"/>
    </row>
    <row r="1081" spans="1:10" ht="12.75">
      <c r="A1081" s="98"/>
      <c r="B1081" s="98"/>
      <c r="C1081" s="98"/>
      <c r="D1081" s="98"/>
      <c r="E1081" s="98"/>
      <c r="F1081" s="98"/>
      <c r="G1081" s="98"/>
      <c r="H1081" s="98"/>
      <c r="I1081" s="98"/>
      <c r="J1081" s="98"/>
    </row>
    <row r="1082" spans="1:10" ht="12.75">
      <c r="A1082" s="98"/>
      <c r="B1082" s="98"/>
      <c r="C1082" s="98"/>
      <c r="D1082" s="98"/>
      <c r="E1082" s="98"/>
      <c r="F1082" s="98"/>
      <c r="G1082" s="98"/>
      <c r="H1082" s="98"/>
      <c r="I1082" s="98"/>
      <c r="J1082" s="98"/>
    </row>
    <row r="1083" spans="1:10" ht="12.75">
      <c r="A1083" s="98"/>
      <c r="B1083" s="98"/>
      <c r="C1083" s="98"/>
      <c r="D1083" s="98"/>
      <c r="E1083" s="98"/>
      <c r="F1083" s="98"/>
      <c r="G1083" s="98"/>
      <c r="H1083" s="98"/>
      <c r="I1083" s="98"/>
      <c r="J1083" s="98"/>
    </row>
    <row r="1084" spans="1:10" ht="12.75">
      <c r="A1084" s="98"/>
      <c r="B1084" s="98"/>
      <c r="C1084" s="98"/>
      <c r="D1084" s="98"/>
      <c r="E1084" s="98"/>
      <c r="F1084" s="98"/>
      <c r="G1084" s="98"/>
      <c r="H1084" s="98"/>
      <c r="I1084" s="98"/>
      <c r="J1084" s="98"/>
    </row>
    <row r="1085" spans="1:10" ht="12.75">
      <c r="A1085" s="98"/>
      <c r="B1085" s="98"/>
      <c r="C1085" s="98"/>
      <c r="D1085" s="98"/>
      <c r="E1085" s="98"/>
      <c r="F1085" s="98"/>
      <c r="G1085" s="98"/>
      <c r="H1085" s="98"/>
      <c r="I1085" s="98"/>
      <c r="J1085" s="98"/>
    </row>
    <row r="1086" spans="1:10" ht="12.75">
      <c r="A1086" s="98"/>
      <c r="B1086" s="98"/>
      <c r="C1086" s="98"/>
      <c r="D1086" s="98"/>
      <c r="E1086" s="98"/>
      <c r="F1086" s="98"/>
      <c r="G1086" s="98"/>
      <c r="H1086" s="98"/>
      <c r="I1086" s="98"/>
      <c r="J1086" s="98"/>
    </row>
    <row r="1087" spans="1:10" ht="12.75">
      <c r="A1087" s="98"/>
      <c r="B1087" s="98"/>
      <c r="C1087" s="98"/>
      <c r="D1087" s="98"/>
      <c r="E1087" s="98"/>
      <c r="F1087" s="98"/>
      <c r="G1087" s="98"/>
      <c r="H1087" s="98"/>
      <c r="I1087" s="98"/>
      <c r="J1087" s="98"/>
    </row>
    <row r="1088" spans="1:10" ht="12.75">
      <c r="A1088" s="98"/>
      <c r="B1088" s="98"/>
      <c r="C1088" s="98"/>
      <c r="D1088" s="98"/>
      <c r="E1088" s="98"/>
      <c r="F1088" s="98"/>
      <c r="G1088" s="98"/>
      <c r="H1088" s="98"/>
      <c r="I1088" s="98"/>
      <c r="J1088" s="98"/>
    </row>
    <row r="1089" spans="1:10" ht="12.75">
      <c r="A1089" s="98"/>
      <c r="B1089" s="98"/>
      <c r="C1089" s="98"/>
      <c r="D1089" s="98"/>
      <c r="E1089" s="98"/>
      <c r="F1089" s="98"/>
      <c r="G1089" s="98"/>
      <c r="H1089" s="98"/>
      <c r="I1089" s="98"/>
      <c r="J1089" s="98"/>
    </row>
    <row r="1090" spans="1:10" ht="12.75">
      <c r="A1090" s="98"/>
      <c r="B1090" s="98"/>
      <c r="C1090" s="98"/>
      <c r="D1090" s="98"/>
      <c r="E1090" s="98"/>
      <c r="F1090" s="98"/>
      <c r="G1090" s="98"/>
      <c r="H1090" s="98"/>
      <c r="I1090" s="98"/>
      <c r="J1090" s="98"/>
    </row>
    <row r="1091" spans="1:10" ht="12.75">
      <c r="A1091" s="98"/>
      <c r="B1091" s="98"/>
      <c r="C1091" s="98"/>
      <c r="D1091" s="98"/>
      <c r="E1091" s="98"/>
      <c r="F1091" s="98"/>
      <c r="G1091" s="98"/>
      <c r="H1091" s="98"/>
      <c r="I1091" s="98"/>
      <c r="J1091" s="98"/>
    </row>
    <row r="1092" spans="1:10" ht="12.75">
      <c r="A1092" s="98"/>
      <c r="B1092" s="98"/>
      <c r="C1092" s="98"/>
      <c r="D1092" s="98"/>
      <c r="E1092" s="98"/>
      <c r="F1092" s="98"/>
      <c r="G1092" s="98"/>
      <c r="H1092" s="98"/>
      <c r="I1092" s="98"/>
      <c r="J1092" s="98"/>
    </row>
    <row r="1093" spans="1:10" ht="12.75">
      <c r="A1093" s="98"/>
      <c r="B1093" s="98"/>
      <c r="C1093" s="98"/>
      <c r="D1093" s="98"/>
      <c r="E1093" s="98"/>
      <c r="F1093" s="98"/>
      <c r="G1093" s="98"/>
      <c r="H1093" s="98"/>
      <c r="I1093" s="98"/>
      <c r="J1093" s="98"/>
    </row>
    <row r="1094" spans="1:10" ht="12.75">
      <c r="A1094" s="98"/>
      <c r="B1094" s="98"/>
      <c r="C1094" s="98"/>
      <c r="D1094" s="98"/>
      <c r="E1094" s="98"/>
      <c r="F1094" s="98"/>
      <c r="G1094" s="98"/>
      <c r="H1094" s="98"/>
      <c r="I1094" s="98"/>
      <c r="J1094" s="98"/>
    </row>
    <row r="1095" spans="1:10" ht="12.75">
      <c r="A1095" s="98"/>
      <c r="B1095" s="98"/>
      <c r="C1095" s="98"/>
      <c r="D1095" s="98"/>
      <c r="E1095" s="98"/>
      <c r="F1095" s="98"/>
      <c r="G1095" s="98"/>
      <c r="H1095" s="98"/>
      <c r="I1095" s="98"/>
      <c r="J1095" s="98"/>
    </row>
    <row r="1096" spans="1:10" ht="12.75">
      <c r="A1096" s="98"/>
      <c r="B1096" s="98"/>
      <c r="C1096" s="98"/>
      <c r="D1096" s="98"/>
      <c r="E1096" s="98"/>
      <c r="F1096" s="98"/>
      <c r="G1096" s="98"/>
      <c r="H1096" s="98"/>
      <c r="I1096" s="98"/>
      <c r="J1096" s="98"/>
    </row>
    <row r="1097" spans="1:10" ht="12.75">
      <c r="A1097" s="98"/>
      <c r="B1097" s="98"/>
      <c r="C1097" s="98"/>
      <c r="D1097" s="98"/>
      <c r="E1097" s="98"/>
      <c r="F1097" s="98"/>
      <c r="G1097" s="98"/>
      <c r="H1097" s="98"/>
      <c r="I1097" s="98"/>
      <c r="J1097" s="98"/>
    </row>
    <row r="1098" spans="1:10" ht="12.75">
      <c r="A1098" s="98"/>
      <c r="B1098" s="98"/>
      <c r="C1098" s="98"/>
      <c r="D1098" s="98"/>
      <c r="E1098" s="98"/>
      <c r="F1098" s="98"/>
      <c r="G1098" s="98"/>
      <c r="H1098" s="98"/>
      <c r="I1098" s="98"/>
      <c r="J1098" s="98"/>
    </row>
    <row r="1099" spans="1:10" ht="12.75">
      <c r="A1099" s="98"/>
      <c r="B1099" s="98"/>
      <c r="C1099" s="98"/>
      <c r="D1099" s="98"/>
      <c r="E1099" s="98"/>
      <c r="F1099" s="98"/>
      <c r="G1099" s="98"/>
      <c r="H1099" s="98"/>
      <c r="I1099" s="98"/>
      <c r="J1099" s="98"/>
    </row>
    <row r="1100" spans="1:10" ht="12.75">
      <c r="A1100" s="98"/>
      <c r="B1100" s="98"/>
      <c r="C1100" s="98"/>
      <c r="D1100" s="98"/>
      <c r="E1100" s="98"/>
      <c r="F1100" s="98"/>
      <c r="G1100" s="98"/>
      <c r="H1100" s="98"/>
      <c r="I1100" s="98"/>
      <c r="J1100" s="98"/>
    </row>
    <row r="1101" spans="1:10" ht="12.75">
      <c r="A1101" s="98"/>
      <c r="B1101" s="98"/>
      <c r="C1101" s="98"/>
      <c r="D1101" s="98"/>
      <c r="E1101" s="98"/>
      <c r="F1101" s="98"/>
      <c r="G1101" s="98"/>
      <c r="H1101" s="98"/>
      <c r="I1101" s="98"/>
      <c r="J1101" s="98"/>
    </row>
    <row r="1102" spans="1:10" ht="12.75">
      <c r="A1102" s="98"/>
      <c r="B1102" s="98"/>
      <c r="C1102" s="98"/>
      <c r="D1102" s="98"/>
      <c r="E1102" s="98"/>
      <c r="F1102" s="98"/>
      <c r="G1102" s="98"/>
      <c r="H1102" s="98"/>
      <c r="I1102" s="98"/>
      <c r="J1102" s="98"/>
    </row>
    <row r="1103" spans="1:10" ht="12.75">
      <c r="A1103" s="98"/>
      <c r="B1103" s="98"/>
      <c r="C1103" s="98"/>
      <c r="D1103" s="98"/>
      <c r="E1103" s="98"/>
      <c r="F1103" s="98"/>
      <c r="G1103" s="98"/>
      <c r="H1103" s="98"/>
      <c r="I1103" s="98"/>
      <c r="J1103" s="98"/>
    </row>
    <row r="1104" spans="1:10" ht="12.75">
      <c r="A1104" s="98"/>
      <c r="B1104" s="98"/>
      <c r="C1104" s="98"/>
      <c r="D1104" s="98"/>
      <c r="E1104" s="98"/>
      <c r="F1104" s="98"/>
      <c r="G1104" s="98"/>
      <c r="H1104" s="98"/>
      <c r="I1104" s="98"/>
      <c r="J1104" s="98"/>
    </row>
    <row r="1105" spans="1:10" ht="12.75">
      <c r="A1105" s="98"/>
      <c r="B1105" s="98"/>
      <c r="C1105" s="98"/>
      <c r="D1105" s="98"/>
      <c r="E1105" s="98"/>
      <c r="F1105" s="98"/>
      <c r="G1105" s="98"/>
      <c r="H1105" s="98"/>
      <c r="I1105" s="98"/>
      <c r="J1105" s="98"/>
    </row>
    <row r="1106" spans="1:10" ht="12.75">
      <c r="A1106" s="98"/>
      <c r="B1106" s="98"/>
      <c r="C1106" s="98"/>
      <c r="D1106" s="98"/>
      <c r="E1106" s="98"/>
      <c r="F1106" s="98"/>
      <c r="G1106" s="98"/>
      <c r="H1106" s="98"/>
      <c r="I1106" s="98"/>
      <c r="J1106" s="98"/>
    </row>
    <row r="1107" spans="1:10" ht="12.75">
      <c r="A1107" s="98"/>
      <c r="B1107" s="98"/>
      <c r="C1107" s="98"/>
      <c r="D1107" s="98"/>
      <c r="E1107" s="98"/>
      <c r="F1107" s="98"/>
      <c r="G1107" s="98"/>
      <c r="H1107" s="98"/>
      <c r="I1107" s="98"/>
      <c r="J1107" s="98"/>
    </row>
    <row r="1108" spans="1:10" ht="12.75">
      <c r="A1108" s="98"/>
      <c r="B1108" s="98"/>
      <c r="C1108" s="98"/>
      <c r="D1108" s="98"/>
      <c r="E1108" s="98"/>
      <c r="F1108" s="98"/>
      <c r="G1108" s="98"/>
      <c r="H1108" s="98"/>
      <c r="I1108" s="98"/>
      <c r="J1108" s="98"/>
    </row>
    <row r="1109" spans="1:10" ht="12.75">
      <c r="A1109" s="98"/>
      <c r="B1109" s="98"/>
      <c r="C1109" s="98"/>
      <c r="D1109" s="98"/>
      <c r="E1109" s="98"/>
      <c r="F1109" s="98"/>
      <c r="G1109" s="98"/>
      <c r="H1109" s="98"/>
      <c r="I1109" s="98"/>
      <c r="J1109" s="98"/>
    </row>
    <row r="1110" spans="1:10" ht="12.75">
      <c r="A1110" s="98"/>
      <c r="B1110" s="98"/>
      <c r="C1110" s="98"/>
      <c r="D1110" s="98"/>
      <c r="E1110" s="98"/>
      <c r="F1110" s="98"/>
      <c r="G1110" s="98"/>
      <c r="H1110" s="98"/>
      <c r="I1110" s="98"/>
      <c r="J1110" s="98"/>
    </row>
    <row r="1111" spans="1:10" ht="12.75">
      <c r="A1111" s="98"/>
      <c r="B1111" s="98"/>
      <c r="C1111" s="98"/>
      <c r="D1111" s="98"/>
      <c r="E1111" s="98"/>
      <c r="F1111" s="98"/>
      <c r="G1111" s="98"/>
      <c r="H1111" s="98"/>
      <c r="I1111" s="98"/>
      <c r="J1111" s="98"/>
    </row>
    <row r="1112" spans="1:10" ht="12.75">
      <c r="A1112" s="98"/>
      <c r="B1112" s="98"/>
      <c r="C1112" s="98"/>
      <c r="D1112" s="98"/>
      <c r="E1112" s="98"/>
      <c r="F1112" s="98"/>
      <c r="G1112" s="98"/>
      <c r="H1112" s="98"/>
      <c r="I1112" s="98"/>
      <c r="J1112" s="98"/>
    </row>
    <row r="1113" spans="1:10" ht="12.75">
      <c r="A1113" s="98"/>
      <c r="B1113" s="98"/>
      <c r="C1113" s="98"/>
      <c r="D1113" s="98"/>
      <c r="E1113" s="98"/>
      <c r="F1113" s="98"/>
      <c r="G1113" s="98"/>
      <c r="H1113" s="98"/>
      <c r="I1113" s="98"/>
      <c r="J1113" s="98"/>
    </row>
    <row r="1114" spans="1:10" ht="12.75">
      <c r="A1114" s="98"/>
      <c r="B1114" s="98"/>
      <c r="C1114" s="98"/>
      <c r="D1114" s="98"/>
      <c r="E1114" s="98"/>
      <c r="F1114" s="98"/>
      <c r="G1114" s="98"/>
      <c r="H1114" s="98"/>
      <c r="I1114" s="98"/>
      <c r="J1114" s="98"/>
    </row>
    <row r="1115" spans="1:10" ht="12.75">
      <c r="A1115" s="98"/>
      <c r="B1115" s="98"/>
      <c r="C1115" s="98"/>
      <c r="D1115" s="98"/>
      <c r="E1115" s="98"/>
      <c r="F1115" s="98"/>
      <c r="G1115" s="98"/>
      <c r="H1115" s="98"/>
      <c r="I1115" s="98"/>
      <c r="J1115" s="98"/>
    </row>
    <row r="1116" spans="1:10" ht="12.75">
      <c r="A1116" s="98"/>
      <c r="B1116" s="98"/>
      <c r="C1116" s="98"/>
      <c r="D1116" s="98"/>
      <c r="E1116" s="98"/>
      <c r="F1116" s="98"/>
      <c r="G1116" s="98"/>
      <c r="H1116" s="98"/>
      <c r="I1116" s="98"/>
      <c r="J1116" s="98"/>
    </row>
    <row r="1117" spans="1:10" ht="12.75">
      <c r="A1117" s="98"/>
      <c r="B1117" s="98"/>
      <c r="C1117" s="98"/>
      <c r="D1117" s="98"/>
      <c r="E1117" s="98"/>
      <c r="F1117" s="98"/>
      <c r="G1117" s="98"/>
      <c r="H1117" s="98"/>
      <c r="I1117" s="98"/>
      <c r="J1117" s="98"/>
    </row>
    <row r="1118" spans="1:10" ht="12.75">
      <c r="A1118" s="98"/>
      <c r="B1118" s="98"/>
      <c r="C1118" s="98"/>
      <c r="D1118" s="98"/>
      <c r="E1118" s="98"/>
      <c r="F1118" s="98"/>
      <c r="G1118" s="98"/>
      <c r="H1118" s="98"/>
      <c r="I1118" s="98"/>
      <c r="J1118" s="98"/>
    </row>
    <row r="1119" spans="1:10" ht="12.75">
      <c r="A1119" s="98"/>
      <c r="B1119" s="98"/>
      <c r="C1119" s="98"/>
      <c r="D1119" s="98"/>
      <c r="E1119" s="98"/>
      <c r="F1119" s="98"/>
      <c r="G1119" s="98"/>
      <c r="H1119" s="98"/>
      <c r="I1119" s="98"/>
      <c r="J1119" s="98"/>
    </row>
    <row r="1120" spans="1:10" ht="12.75">
      <c r="A1120" s="98"/>
      <c r="B1120" s="98"/>
      <c r="C1120" s="98"/>
      <c r="D1120" s="98"/>
      <c r="E1120" s="98"/>
      <c r="F1120" s="98"/>
      <c r="G1120" s="98"/>
      <c r="H1120" s="98"/>
      <c r="I1120" s="98"/>
      <c r="J1120" s="98"/>
    </row>
    <row r="1121" spans="1:10" ht="12.75">
      <c r="A1121" s="98"/>
      <c r="B1121" s="98"/>
      <c r="C1121" s="98"/>
      <c r="D1121" s="98"/>
      <c r="E1121" s="98"/>
      <c r="F1121" s="98"/>
      <c r="G1121" s="98"/>
      <c r="H1121" s="98"/>
      <c r="I1121" s="98"/>
      <c r="J1121" s="98"/>
    </row>
    <row r="1122" spans="1:10" ht="12.75">
      <c r="A1122" s="98"/>
      <c r="B1122" s="98"/>
      <c r="C1122" s="98"/>
      <c r="D1122" s="98"/>
      <c r="E1122" s="98"/>
      <c r="F1122" s="98"/>
      <c r="G1122" s="98"/>
      <c r="H1122" s="98"/>
      <c r="I1122" s="98"/>
      <c r="J1122" s="98"/>
    </row>
    <row r="1123" spans="1:10" ht="12.75">
      <c r="A1123" s="98"/>
      <c r="B1123" s="98"/>
      <c r="C1123" s="98"/>
      <c r="D1123" s="98"/>
      <c r="E1123" s="98"/>
      <c r="F1123" s="98"/>
      <c r="G1123" s="98"/>
      <c r="H1123" s="98"/>
      <c r="I1123" s="98"/>
      <c r="J1123" s="98"/>
    </row>
    <row r="1124" spans="1:10" ht="12.75">
      <c r="A1124" s="98"/>
      <c r="B1124" s="98"/>
      <c r="C1124" s="98"/>
      <c r="D1124" s="98"/>
      <c r="E1124" s="98"/>
      <c r="F1124" s="98"/>
      <c r="G1124" s="98"/>
      <c r="H1124" s="98"/>
      <c r="I1124" s="98"/>
      <c r="J1124" s="98"/>
    </row>
    <row r="1125" spans="1:10" ht="12.75">
      <c r="A1125" s="98"/>
      <c r="B1125" s="98"/>
      <c r="C1125" s="98"/>
      <c r="D1125" s="98"/>
      <c r="E1125" s="98"/>
      <c r="F1125" s="98"/>
      <c r="G1125" s="98"/>
      <c r="H1125" s="98"/>
      <c r="I1125" s="98"/>
      <c r="J1125" s="98"/>
    </row>
    <row r="1126" spans="1:10" ht="12.75">
      <c r="A1126" s="98"/>
      <c r="B1126" s="98"/>
      <c r="C1126" s="98"/>
      <c r="D1126" s="98"/>
      <c r="E1126" s="98"/>
      <c r="F1126" s="98"/>
      <c r="G1126" s="98"/>
      <c r="H1126" s="98"/>
      <c r="I1126" s="98"/>
      <c r="J1126" s="98"/>
    </row>
    <row r="1127" spans="1:10" ht="12.75">
      <c r="A1127" s="98"/>
      <c r="B1127" s="98"/>
      <c r="C1127" s="98"/>
      <c r="D1127" s="98"/>
      <c r="E1127" s="98"/>
      <c r="F1127" s="98"/>
      <c r="G1127" s="98"/>
      <c r="H1127" s="98"/>
      <c r="I1127" s="98"/>
      <c r="J1127" s="98"/>
    </row>
    <row r="1128" spans="1:10" ht="12.75">
      <c r="A1128" s="98"/>
      <c r="B1128" s="98"/>
      <c r="C1128" s="98"/>
      <c r="D1128" s="98"/>
      <c r="E1128" s="98"/>
      <c r="F1128" s="98"/>
      <c r="G1128" s="98"/>
      <c r="H1128" s="98"/>
      <c r="I1128" s="98"/>
      <c r="J1128" s="98"/>
    </row>
    <row r="1129" spans="1:10" ht="12.75">
      <c r="A1129" s="98"/>
      <c r="B1129" s="98"/>
      <c r="C1129" s="98"/>
      <c r="D1129" s="98"/>
      <c r="E1129" s="98"/>
      <c r="F1129" s="98"/>
      <c r="G1129" s="98"/>
      <c r="H1129" s="98"/>
      <c r="I1129" s="98"/>
      <c r="J1129" s="98"/>
    </row>
    <row r="1130" spans="1:10" ht="12.75">
      <c r="A1130" s="98"/>
      <c r="B1130" s="98"/>
      <c r="C1130" s="98"/>
      <c r="D1130" s="98"/>
      <c r="E1130" s="98"/>
      <c r="F1130" s="98"/>
      <c r="G1130" s="98"/>
      <c r="H1130" s="98"/>
      <c r="I1130" s="98"/>
      <c r="J1130" s="98"/>
    </row>
    <row r="1131" spans="1:10" ht="12.75">
      <c r="A1131" s="98"/>
      <c r="B1131" s="98"/>
      <c r="C1131" s="98"/>
      <c r="D1131" s="98"/>
      <c r="E1131" s="98"/>
      <c r="F1131" s="98"/>
      <c r="G1131" s="98"/>
      <c r="H1131" s="98"/>
      <c r="I1131" s="98"/>
      <c r="J1131" s="98"/>
    </row>
    <row r="1132" spans="1:10" ht="12.75">
      <c r="A1132" s="98"/>
      <c r="B1132" s="98"/>
      <c r="C1132" s="98"/>
      <c r="D1132" s="98"/>
      <c r="E1132" s="98"/>
      <c r="F1132" s="98"/>
      <c r="G1132" s="98"/>
      <c r="H1132" s="98"/>
      <c r="I1132" s="98"/>
      <c r="J1132" s="98"/>
    </row>
    <row r="1133" spans="1:10" ht="12.75">
      <c r="A1133" s="98"/>
      <c r="B1133" s="98"/>
      <c r="C1133" s="98"/>
      <c r="D1133" s="98"/>
      <c r="E1133" s="98"/>
      <c r="F1133" s="98"/>
      <c r="G1133" s="98"/>
      <c r="H1133" s="98"/>
      <c r="I1133" s="98"/>
      <c r="J1133" s="98"/>
    </row>
    <row r="1134" spans="1:10" ht="12.75">
      <c r="A1134" s="98"/>
      <c r="B1134" s="98"/>
      <c r="C1134" s="98"/>
      <c r="D1134" s="98"/>
      <c r="E1134" s="98"/>
      <c r="F1134" s="98"/>
      <c r="G1134" s="98"/>
      <c r="H1134" s="98"/>
      <c r="I1134" s="98"/>
      <c r="J1134" s="98"/>
    </row>
    <row r="1135" spans="1:10" ht="12.75">
      <c r="A1135" s="98"/>
      <c r="B1135" s="98"/>
      <c r="C1135" s="98"/>
      <c r="D1135" s="98"/>
      <c r="E1135" s="98"/>
      <c r="F1135" s="98"/>
      <c r="G1135" s="98"/>
      <c r="H1135" s="98"/>
      <c r="I1135" s="98"/>
      <c r="J1135" s="98"/>
    </row>
    <row r="1136" spans="1:10" ht="12.75">
      <c r="A1136" s="98"/>
      <c r="B1136" s="98"/>
      <c r="C1136" s="98"/>
      <c r="D1136" s="98"/>
      <c r="E1136" s="98"/>
      <c r="F1136" s="98"/>
      <c r="G1136" s="98"/>
      <c r="H1136" s="98"/>
      <c r="I1136" s="98"/>
      <c r="J1136" s="98"/>
    </row>
    <row r="1137" spans="1:10" ht="12.75">
      <c r="A1137" s="98"/>
      <c r="B1137" s="98"/>
      <c r="C1137" s="98"/>
      <c r="D1137" s="98"/>
      <c r="E1137" s="98"/>
      <c r="F1137" s="98"/>
      <c r="G1137" s="98"/>
      <c r="H1137" s="98"/>
      <c r="I1137" s="98"/>
      <c r="J1137" s="98"/>
    </row>
    <row r="1138" spans="1:10" ht="12.75">
      <c r="A1138" s="98"/>
      <c r="B1138" s="98"/>
      <c r="C1138" s="98"/>
      <c r="D1138" s="98"/>
      <c r="E1138" s="98"/>
      <c r="F1138" s="98"/>
      <c r="G1138" s="98"/>
      <c r="H1138" s="98"/>
      <c r="I1138" s="98"/>
      <c r="J1138" s="98"/>
    </row>
    <row r="1139" spans="1:10" ht="12.75">
      <c r="A1139" s="98"/>
      <c r="B1139" s="98"/>
      <c r="C1139" s="98"/>
      <c r="D1139" s="98"/>
      <c r="E1139" s="98"/>
      <c r="F1139" s="98"/>
      <c r="G1139" s="98"/>
      <c r="H1139" s="98"/>
      <c r="I1139" s="98"/>
      <c r="J1139" s="98"/>
    </row>
    <row r="1140" spans="1:10" ht="12.75">
      <c r="A1140" s="98"/>
      <c r="B1140" s="98"/>
      <c r="C1140" s="98"/>
      <c r="D1140" s="98"/>
      <c r="E1140" s="98"/>
      <c r="F1140" s="98"/>
      <c r="G1140" s="98"/>
      <c r="H1140" s="98"/>
      <c r="I1140" s="98"/>
      <c r="J1140" s="98"/>
    </row>
    <row r="1141" spans="1:10" ht="12.75">
      <c r="A1141" s="98"/>
      <c r="B1141" s="98"/>
      <c r="C1141" s="98"/>
      <c r="D1141" s="98"/>
      <c r="E1141" s="98"/>
      <c r="F1141" s="98"/>
      <c r="G1141" s="98"/>
      <c r="H1141" s="98"/>
      <c r="I1141" s="98"/>
      <c r="J1141" s="98"/>
    </row>
    <row r="1142" spans="1:10" ht="12.75">
      <c r="A1142" s="98"/>
      <c r="B1142" s="98"/>
      <c r="C1142" s="98"/>
      <c r="D1142" s="98"/>
      <c r="E1142" s="98"/>
      <c r="F1142" s="98"/>
      <c r="G1142" s="98"/>
      <c r="H1142" s="98"/>
      <c r="I1142" s="98"/>
      <c r="J1142" s="98"/>
    </row>
    <row r="1143" spans="1:10" ht="12.75">
      <c r="A1143" s="98"/>
      <c r="B1143" s="98"/>
      <c r="C1143" s="98"/>
      <c r="D1143" s="98"/>
      <c r="E1143" s="98"/>
      <c r="F1143" s="98"/>
      <c r="G1143" s="98"/>
      <c r="H1143" s="98"/>
      <c r="I1143" s="98"/>
      <c r="J1143" s="98"/>
    </row>
    <row r="1144" spans="1:10" ht="12.75">
      <c r="A1144" s="98"/>
      <c r="B1144" s="98"/>
      <c r="C1144" s="98"/>
      <c r="D1144" s="98"/>
      <c r="E1144" s="98"/>
      <c r="F1144" s="98"/>
      <c r="G1144" s="98"/>
      <c r="H1144" s="98"/>
      <c r="I1144" s="98"/>
      <c r="J1144" s="98"/>
    </row>
    <row r="1145" spans="1:10" ht="12.75">
      <c r="A1145" s="98"/>
      <c r="B1145" s="98"/>
      <c r="C1145" s="98"/>
      <c r="D1145" s="98"/>
      <c r="E1145" s="98"/>
      <c r="F1145" s="98"/>
      <c r="G1145" s="98"/>
      <c r="H1145" s="98"/>
      <c r="I1145" s="98"/>
      <c r="J1145" s="98"/>
    </row>
    <row r="1146" spans="1:10" ht="12.75">
      <c r="A1146" s="98"/>
      <c r="B1146" s="98"/>
      <c r="C1146" s="98"/>
      <c r="D1146" s="98"/>
      <c r="E1146" s="98"/>
      <c r="F1146" s="98"/>
      <c r="G1146" s="98"/>
      <c r="H1146" s="98"/>
      <c r="I1146" s="98"/>
      <c r="J1146" s="98"/>
    </row>
    <row r="1147" spans="1:10" ht="12.75">
      <c r="A1147" s="98"/>
      <c r="B1147" s="98"/>
      <c r="C1147" s="98"/>
      <c r="D1147" s="98"/>
      <c r="E1147" s="98"/>
      <c r="F1147" s="98"/>
      <c r="G1147" s="98"/>
      <c r="H1147" s="98"/>
      <c r="I1147" s="98"/>
      <c r="J1147" s="98"/>
    </row>
    <row r="1148" spans="1:10" ht="12.75">
      <c r="A1148" s="98"/>
      <c r="B1148" s="98"/>
      <c r="C1148" s="98"/>
      <c r="D1148" s="98"/>
      <c r="E1148" s="98"/>
      <c r="F1148" s="98"/>
      <c r="G1148" s="98"/>
      <c r="H1148" s="98"/>
      <c r="I1148" s="98"/>
      <c r="J1148" s="98"/>
    </row>
    <row r="1149" spans="1:10" ht="12.75">
      <c r="A1149" s="98"/>
      <c r="B1149" s="98"/>
      <c r="C1149" s="98"/>
      <c r="D1149" s="98"/>
      <c r="E1149" s="98"/>
      <c r="F1149" s="98"/>
      <c r="G1149" s="98"/>
      <c r="H1149" s="98"/>
      <c r="I1149" s="98"/>
      <c r="J1149" s="98"/>
    </row>
    <row r="1150" spans="1:10" ht="12.75">
      <c r="A1150" s="98"/>
      <c r="B1150" s="98"/>
      <c r="C1150" s="98"/>
      <c r="D1150" s="98"/>
      <c r="E1150" s="98"/>
      <c r="F1150" s="98"/>
      <c r="G1150" s="98"/>
      <c r="H1150" s="98"/>
      <c r="I1150" s="98"/>
      <c r="J1150" s="98"/>
    </row>
    <row r="1151" spans="1:10" ht="12.75">
      <c r="A1151" s="98"/>
      <c r="B1151" s="98"/>
      <c r="C1151" s="98"/>
      <c r="D1151" s="98"/>
      <c r="E1151" s="98"/>
      <c r="F1151" s="98"/>
      <c r="G1151" s="98"/>
      <c r="H1151" s="98"/>
      <c r="I1151" s="98"/>
      <c r="J1151" s="98"/>
    </row>
    <row r="1152" spans="1:10" ht="12.75">
      <c r="A1152" s="98"/>
      <c r="B1152" s="98"/>
      <c r="C1152" s="98"/>
      <c r="D1152" s="98"/>
      <c r="E1152" s="98"/>
      <c r="F1152" s="98"/>
      <c r="G1152" s="98"/>
      <c r="H1152" s="98"/>
      <c r="I1152" s="98"/>
      <c r="J1152" s="98"/>
    </row>
    <row r="1153" spans="1:10" ht="12.75">
      <c r="A1153" s="98"/>
      <c r="B1153" s="98"/>
      <c r="C1153" s="98"/>
      <c r="D1153" s="98"/>
      <c r="E1153" s="98"/>
      <c r="F1153" s="98"/>
      <c r="G1153" s="98"/>
      <c r="H1153" s="98"/>
      <c r="I1153" s="98"/>
      <c r="J1153" s="98"/>
    </row>
    <row r="1154" spans="1:10" ht="12.75">
      <c r="A1154" s="98"/>
      <c r="B1154" s="98"/>
      <c r="C1154" s="98"/>
      <c r="D1154" s="98"/>
      <c r="E1154" s="98"/>
      <c r="F1154" s="98"/>
      <c r="G1154" s="98"/>
      <c r="H1154" s="98"/>
      <c r="I1154" s="98"/>
      <c r="J1154" s="98"/>
    </row>
    <row r="1155" spans="1:10" ht="12.75">
      <c r="A1155" s="98"/>
      <c r="B1155" s="98"/>
      <c r="C1155" s="98"/>
      <c r="D1155" s="98"/>
      <c r="E1155" s="98"/>
      <c r="F1155" s="98"/>
      <c r="G1155" s="98"/>
      <c r="H1155" s="98"/>
      <c r="I1155" s="98"/>
      <c r="J1155" s="98"/>
    </row>
    <row r="1156" spans="1:10" ht="12.75">
      <c r="A1156" s="98"/>
      <c r="B1156" s="98"/>
      <c r="C1156" s="98"/>
      <c r="D1156" s="98"/>
      <c r="E1156" s="98"/>
      <c r="F1156" s="98"/>
      <c r="G1156" s="98"/>
      <c r="H1156" s="98"/>
      <c r="I1156" s="98"/>
      <c r="J1156" s="98"/>
    </row>
    <row r="1157" spans="1:10" ht="12.75">
      <c r="A1157" s="98"/>
      <c r="B1157" s="98"/>
      <c r="C1157" s="98"/>
      <c r="D1157" s="98"/>
      <c r="E1157" s="98"/>
      <c r="F1157" s="98"/>
      <c r="G1157" s="98"/>
      <c r="H1157" s="98"/>
      <c r="I1157" s="98"/>
      <c r="J1157" s="98"/>
    </row>
    <row r="1158" spans="1:10" ht="12.75">
      <c r="A1158" s="98"/>
      <c r="B1158" s="98"/>
      <c r="C1158" s="98"/>
      <c r="D1158" s="98"/>
      <c r="E1158" s="98"/>
      <c r="F1158" s="98"/>
      <c r="G1158" s="98"/>
      <c r="H1158" s="98"/>
      <c r="I1158" s="98"/>
      <c r="J1158" s="98"/>
    </row>
    <row r="1159" spans="1:10" ht="12.75">
      <c r="A1159" s="98"/>
      <c r="B1159" s="98"/>
      <c r="C1159" s="98"/>
      <c r="D1159" s="98"/>
      <c r="E1159" s="98"/>
      <c r="F1159" s="98"/>
      <c r="G1159" s="98"/>
      <c r="H1159" s="98"/>
      <c r="I1159" s="98"/>
      <c r="J1159" s="98"/>
    </row>
    <row r="1160" spans="1:10" ht="12.75">
      <c r="A1160" s="98"/>
      <c r="B1160" s="98"/>
      <c r="C1160" s="98"/>
      <c r="D1160" s="98"/>
      <c r="E1160" s="98"/>
      <c r="F1160" s="98"/>
      <c r="G1160" s="98"/>
      <c r="H1160" s="98"/>
      <c r="I1160" s="98"/>
      <c r="J1160" s="98"/>
    </row>
    <row r="1161" spans="1:10" ht="12.75">
      <c r="A1161" s="98"/>
      <c r="B1161" s="98"/>
      <c r="C1161" s="98"/>
      <c r="D1161" s="98"/>
      <c r="E1161" s="98"/>
      <c r="F1161" s="98"/>
      <c r="G1161" s="98"/>
      <c r="H1161" s="98"/>
      <c r="I1161" s="98"/>
      <c r="J1161" s="98"/>
    </row>
    <row r="1162" spans="1:10" ht="12.75">
      <c r="A1162" s="98"/>
      <c r="B1162" s="98"/>
      <c r="C1162" s="98"/>
      <c r="D1162" s="98"/>
      <c r="E1162" s="98"/>
      <c r="F1162" s="98"/>
      <c r="G1162" s="98"/>
      <c r="H1162" s="98"/>
      <c r="I1162" s="98"/>
      <c r="J1162" s="98"/>
    </row>
    <row r="1163" spans="1:10" ht="12.75">
      <c r="A1163" s="98"/>
      <c r="B1163" s="98"/>
      <c r="C1163" s="98"/>
      <c r="D1163" s="98"/>
      <c r="E1163" s="98"/>
      <c r="F1163" s="98"/>
      <c r="G1163" s="98"/>
      <c r="H1163" s="98"/>
      <c r="I1163" s="98"/>
      <c r="J1163" s="98"/>
    </row>
    <row r="1164" spans="1:10" ht="12.75">
      <c r="A1164" s="98"/>
      <c r="B1164" s="98"/>
      <c r="C1164" s="98"/>
      <c r="D1164" s="98"/>
      <c r="E1164" s="98"/>
      <c r="F1164" s="98"/>
      <c r="G1164" s="98"/>
      <c r="H1164" s="98"/>
      <c r="I1164" s="98"/>
      <c r="J1164" s="98"/>
    </row>
    <row r="1165" spans="1:10" ht="12.75">
      <c r="A1165" s="98"/>
      <c r="B1165" s="98"/>
      <c r="C1165" s="98"/>
      <c r="D1165" s="98"/>
      <c r="E1165" s="98"/>
      <c r="F1165" s="98"/>
      <c r="G1165" s="98"/>
      <c r="H1165" s="98"/>
      <c r="I1165" s="98"/>
      <c r="J1165" s="98"/>
    </row>
    <row r="1166" spans="1:10" ht="12.75">
      <c r="A1166" s="98"/>
      <c r="B1166" s="98"/>
      <c r="C1166" s="98"/>
      <c r="D1166" s="98"/>
      <c r="E1166" s="98"/>
      <c r="F1166" s="98"/>
      <c r="G1166" s="98"/>
      <c r="H1166" s="98"/>
      <c r="I1166" s="98"/>
      <c r="J1166" s="98"/>
    </row>
    <row r="1167" spans="1:10" ht="12.75">
      <c r="A1167" s="98"/>
      <c r="B1167" s="98"/>
      <c r="C1167" s="98"/>
      <c r="D1167" s="98"/>
      <c r="E1167" s="98"/>
      <c r="F1167" s="98"/>
      <c r="G1167" s="98"/>
      <c r="H1167" s="98"/>
      <c r="I1167" s="98"/>
      <c r="J1167" s="98"/>
    </row>
    <row r="1168" spans="1:10" ht="12.75">
      <c r="A1168" s="98"/>
      <c r="B1168" s="98"/>
      <c r="C1168" s="98"/>
      <c r="D1168" s="98"/>
      <c r="E1168" s="98"/>
      <c r="F1168" s="98"/>
      <c r="G1168" s="98"/>
      <c r="H1168" s="98"/>
      <c r="I1168" s="98"/>
      <c r="J1168" s="98"/>
    </row>
    <row r="1169" spans="1:10" ht="12.75">
      <c r="A1169" s="98"/>
      <c r="B1169" s="98"/>
      <c r="C1169" s="98"/>
      <c r="D1169" s="98"/>
      <c r="E1169" s="98"/>
      <c r="F1169" s="98"/>
      <c r="G1169" s="98"/>
      <c r="H1169" s="98"/>
      <c r="I1169" s="98"/>
      <c r="J1169" s="98"/>
    </row>
    <row r="1170" spans="1:10" ht="12.75">
      <c r="A1170" s="98"/>
      <c r="B1170" s="98"/>
      <c r="C1170" s="98"/>
      <c r="D1170" s="98"/>
      <c r="E1170" s="98"/>
      <c r="F1170" s="98"/>
      <c r="G1170" s="98"/>
      <c r="H1170" s="98"/>
      <c r="I1170" s="98"/>
      <c r="J1170" s="98"/>
    </row>
    <row r="1171" spans="1:10" ht="12.75">
      <c r="A1171" s="98"/>
      <c r="B1171" s="98"/>
      <c r="C1171" s="98"/>
      <c r="D1171" s="98"/>
      <c r="E1171" s="98"/>
      <c r="F1171" s="98"/>
      <c r="G1171" s="98"/>
      <c r="H1171" s="98"/>
      <c r="I1171" s="98"/>
      <c r="J1171" s="98"/>
    </row>
    <row r="1172" spans="1:10" ht="12.75">
      <c r="A1172" s="98"/>
      <c r="B1172" s="98"/>
      <c r="C1172" s="98"/>
      <c r="D1172" s="98"/>
      <c r="E1172" s="98"/>
      <c r="F1172" s="98"/>
      <c r="G1172" s="98"/>
      <c r="H1172" s="98"/>
      <c r="I1172" s="98"/>
      <c r="J1172" s="98"/>
    </row>
    <row r="1173" spans="1:10" ht="12.75">
      <c r="A1173" s="98"/>
      <c r="B1173" s="98"/>
      <c r="C1173" s="98"/>
      <c r="D1173" s="98"/>
      <c r="E1173" s="98"/>
      <c r="F1173" s="98"/>
      <c r="G1173" s="98"/>
      <c r="H1173" s="98"/>
      <c r="I1173" s="98"/>
      <c r="J1173" s="98"/>
    </row>
    <row r="1174" spans="1:10" ht="12.75">
      <c r="A1174" s="98"/>
      <c r="B1174" s="98"/>
      <c r="C1174" s="98"/>
      <c r="D1174" s="98"/>
      <c r="E1174" s="98"/>
      <c r="F1174" s="98"/>
      <c r="G1174" s="98"/>
      <c r="H1174" s="98"/>
      <c r="I1174" s="98"/>
      <c r="J1174" s="98"/>
    </row>
    <row r="1175" spans="1:10" ht="12.75">
      <c r="A1175" s="98"/>
      <c r="B1175" s="98"/>
      <c r="C1175" s="98"/>
      <c r="D1175" s="98"/>
      <c r="E1175" s="98"/>
      <c r="F1175" s="98"/>
      <c r="G1175" s="98"/>
      <c r="H1175" s="98"/>
      <c r="I1175" s="98"/>
      <c r="J1175" s="98"/>
    </row>
    <row r="1176" spans="1:10" ht="12.75">
      <c r="A1176" s="98"/>
      <c r="B1176" s="98"/>
      <c r="C1176" s="98"/>
      <c r="D1176" s="98"/>
      <c r="E1176" s="98"/>
      <c r="F1176" s="98"/>
      <c r="G1176" s="98"/>
      <c r="H1176" s="98"/>
      <c r="I1176" s="98"/>
      <c r="J1176" s="98"/>
    </row>
    <row r="1177" spans="1:10" ht="12.75">
      <c r="A1177" s="98"/>
      <c r="B1177" s="98"/>
      <c r="C1177" s="98"/>
      <c r="D1177" s="98"/>
      <c r="E1177" s="98"/>
      <c r="F1177" s="98"/>
      <c r="G1177" s="98"/>
      <c r="H1177" s="98"/>
      <c r="I1177" s="98"/>
      <c r="J1177" s="98"/>
    </row>
    <row r="1178" spans="1:10" ht="12.75">
      <c r="A1178" s="98"/>
      <c r="B1178" s="98"/>
      <c r="C1178" s="98"/>
      <c r="D1178" s="98"/>
      <c r="E1178" s="98"/>
      <c r="F1178" s="98"/>
      <c r="G1178" s="98"/>
      <c r="H1178" s="98"/>
      <c r="I1178" s="98"/>
      <c r="J1178" s="98"/>
    </row>
    <row r="1179" spans="1:10" ht="12.75">
      <c r="A1179" s="98"/>
      <c r="B1179" s="98"/>
      <c r="C1179" s="98"/>
      <c r="D1179" s="98"/>
      <c r="E1179" s="98"/>
      <c r="F1179" s="98"/>
      <c r="G1179" s="98"/>
      <c r="H1179" s="98"/>
      <c r="I1179" s="98"/>
      <c r="J1179" s="98"/>
    </row>
    <row r="1180" spans="1:10" ht="12.75">
      <c r="A1180" s="98"/>
      <c r="B1180" s="98"/>
      <c r="C1180" s="98"/>
      <c r="D1180" s="98"/>
      <c r="E1180" s="98"/>
      <c r="F1180" s="98"/>
      <c r="G1180" s="98"/>
      <c r="H1180" s="98"/>
      <c r="I1180" s="98"/>
      <c r="J1180" s="98"/>
    </row>
    <row r="1181" spans="1:10" ht="12.75">
      <c r="A1181" s="98"/>
      <c r="B1181" s="98"/>
      <c r="C1181" s="98"/>
      <c r="D1181" s="98"/>
      <c r="E1181" s="98"/>
      <c r="F1181" s="98"/>
      <c r="G1181" s="98"/>
      <c r="H1181" s="98"/>
      <c r="I1181" s="98"/>
      <c r="J1181" s="98"/>
    </row>
    <row r="1182" spans="1:10" ht="12.75">
      <c r="A1182" s="98"/>
      <c r="B1182" s="98"/>
      <c r="C1182" s="98"/>
      <c r="D1182" s="98"/>
      <c r="E1182" s="98"/>
      <c r="F1182" s="98"/>
      <c r="G1182" s="98"/>
      <c r="H1182" s="98"/>
      <c r="I1182" s="98"/>
      <c r="J1182" s="98"/>
    </row>
    <row r="1183" spans="1:10" ht="12.75">
      <c r="A1183" s="98"/>
      <c r="B1183" s="98"/>
      <c r="C1183" s="98"/>
      <c r="D1183" s="98"/>
      <c r="E1183" s="98"/>
      <c r="F1183" s="98"/>
      <c r="G1183" s="98"/>
      <c r="H1183" s="98"/>
      <c r="I1183" s="98"/>
      <c r="J1183" s="98"/>
    </row>
    <row r="1184" spans="1:10" ht="12.75">
      <c r="A1184" s="98"/>
      <c r="B1184" s="98"/>
      <c r="C1184" s="98"/>
      <c r="D1184" s="98"/>
      <c r="E1184" s="98"/>
      <c r="F1184" s="98"/>
      <c r="G1184" s="98"/>
      <c r="H1184" s="98"/>
      <c r="I1184" s="98"/>
      <c r="J1184" s="98"/>
    </row>
    <row r="1185" spans="1:10" ht="12.75">
      <c r="A1185" s="98"/>
      <c r="B1185" s="98"/>
      <c r="C1185" s="98"/>
      <c r="D1185" s="98"/>
      <c r="E1185" s="98"/>
      <c r="F1185" s="98"/>
      <c r="G1185" s="98"/>
      <c r="H1185" s="98"/>
      <c r="I1185" s="98"/>
      <c r="J1185" s="98"/>
    </row>
    <row r="1186" spans="1:10" ht="12.75">
      <c r="A1186" s="98"/>
      <c r="B1186" s="98"/>
      <c r="C1186" s="98"/>
      <c r="D1186" s="98"/>
      <c r="E1186" s="98"/>
      <c r="F1186" s="98"/>
      <c r="G1186" s="98"/>
      <c r="H1186" s="98"/>
      <c r="I1186" s="98"/>
      <c r="J1186" s="98"/>
    </row>
    <row r="1187" spans="1:10" ht="12.75">
      <c r="A1187" s="98"/>
      <c r="B1187" s="98"/>
      <c r="C1187" s="98"/>
      <c r="D1187" s="98"/>
      <c r="E1187" s="98"/>
      <c r="F1187" s="98"/>
      <c r="G1187" s="98"/>
      <c r="H1187" s="98"/>
      <c r="I1187" s="98"/>
      <c r="J1187" s="98"/>
    </row>
    <row r="1188" spans="1:10" ht="12.75">
      <c r="A1188" s="98"/>
      <c r="B1188" s="98"/>
      <c r="C1188" s="98"/>
      <c r="D1188" s="98"/>
      <c r="E1188" s="98"/>
      <c r="F1188" s="98"/>
      <c r="G1188" s="98"/>
      <c r="H1188" s="98"/>
      <c r="I1188" s="98"/>
      <c r="J1188" s="98"/>
    </row>
    <row r="1189" spans="1:10" ht="12.75">
      <c r="A1189" s="98"/>
      <c r="B1189" s="98"/>
      <c r="C1189" s="98"/>
      <c r="D1189" s="98"/>
      <c r="E1189" s="98"/>
      <c r="F1189" s="98"/>
      <c r="G1189" s="98"/>
      <c r="H1189" s="98"/>
      <c r="I1189" s="98"/>
      <c r="J1189" s="98"/>
    </row>
    <row r="1190" spans="1:10" ht="12.75">
      <c r="A1190" s="98"/>
      <c r="B1190" s="98"/>
      <c r="C1190" s="98"/>
      <c r="D1190" s="98"/>
      <c r="E1190" s="98"/>
      <c r="F1190" s="98"/>
      <c r="G1190" s="98"/>
      <c r="H1190" s="98"/>
      <c r="I1190" s="98"/>
      <c r="J1190" s="98"/>
    </row>
    <row r="1191" spans="1:10" ht="12.75">
      <c r="A1191" s="98"/>
      <c r="B1191" s="98"/>
      <c r="C1191" s="98"/>
      <c r="D1191" s="98"/>
      <c r="E1191" s="98"/>
      <c r="F1191" s="98"/>
      <c r="G1191" s="98"/>
      <c r="H1191" s="98"/>
      <c r="I1191" s="98"/>
      <c r="J1191" s="98"/>
    </row>
    <row r="1192" spans="1:10" ht="12.75">
      <c r="A1192" s="98"/>
      <c r="B1192" s="98"/>
      <c r="C1192" s="98"/>
      <c r="D1192" s="98"/>
      <c r="E1192" s="98"/>
      <c r="F1192" s="98"/>
      <c r="G1192" s="98"/>
      <c r="H1192" s="98"/>
      <c r="I1192" s="98"/>
      <c r="J1192" s="98"/>
    </row>
    <row r="1193" spans="1:10" ht="12.75">
      <c r="A1193" s="98"/>
      <c r="B1193" s="98"/>
      <c r="C1193" s="98"/>
      <c r="D1193" s="98"/>
      <c r="E1193" s="98"/>
      <c r="F1193" s="98"/>
      <c r="G1193" s="98"/>
      <c r="H1193" s="98"/>
      <c r="I1193" s="98"/>
      <c r="J1193" s="98"/>
    </row>
    <row r="1194" spans="1:10" ht="12.75">
      <c r="A1194" s="98"/>
      <c r="B1194" s="98"/>
      <c r="C1194" s="98"/>
      <c r="D1194" s="98"/>
      <c r="E1194" s="98"/>
      <c r="F1194" s="98"/>
      <c r="G1194" s="98"/>
      <c r="H1194" s="98"/>
      <c r="I1194" s="98"/>
      <c r="J1194" s="98"/>
    </row>
    <row r="1195" spans="1:10" ht="12.75">
      <c r="A1195" s="98"/>
      <c r="B1195" s="98"/>
      <c r="C1195" s="98"/>
      <c r="D1195" s="98"/>
      <c r="E1195" s="98"/>
      <c r="F1195" s="98"/>
      <c r="G1195" s="98"/>
      <c r="H1195" s="98"/>
      <c r="I1195" s="98"/>
      <c r="J1195" s="98"/>
    </row>
    <row r="1196" spans="1:10" ht="12.75">
      <c r="A1196" s="98"/>
      <c r="B1196" s="98"/>
      <c r="C1196" s="98"/>
      <c r="D1196" s="98"/>
      <c r="E1196" s="98"/>
      <c r="F1196" s="98"/>
      <c r="G1196" s="98"/>
      <c r="H1196" s="98"/>
      <c r="I1196" s="98"/>
      <c r="J1196" s="98"/>
    </row>
    <row r="1197" spans="1:10" ht="12.75">
      <c r="A1197" s="98"/>
      <c r="B1197" s="98"/>
      <c r="C1197" s="98"/>
      <c r="D1197" s="98"/>
      <c r="E1197" s="98"/>
      <c r="F1197" s="98"/>
      <c r="G1197" s="98"/>
      <c r="H1197" s="98"/>
      <c r="I1197" s="98"/>
      <c r="J1197" s="98"/>
    </row>
    <row r="1198" spans="1:10" ht="12.75">
      <c r="A1198" s="98"/>
      <c r="B1198" s="98"/>
      <c r="C1198" s="98"/>
      <c r="D1198" s="98"/>
      <c r="E1198" s="98"/>
      <c r="F1198" s="98"/>
      <c r="G1198" s="98"/>
      <c r="H1198" s="98"/>
      <c r="I1198" s="98"/>
      <c r="J1198" s="98"/>
    </row>
    <row r="1199" spans="1:10" ht="12.75">
      <c r="A1199" s="98"/>
      <c r="B1199" s="98"/>
      <c r="C1199" s="98"/>
      <c r="D1199" s="98"/>
      <c r="E1199" s="98"/>
      <c r="F1199" s="98"/>
      <c r="G1199" s="98"/>
      <c r="H1199" s="98"/>
      <c r="I1199" s="98"/>
      <c r="J1199" s="98"/>
    </row>
    <row r="1200" spans="1:10" ht="12.75">
      <c r="A1200" s="98"/>
      <c r="B1200" s="98"/>
      <c r="C1200" s="98"/>
      <c r="D1200" s="98"/>
      <c r="E1200" s="98"/>
      <c r="F1200" s="98"/>
      <c r="G1200" s="98"/>
      <c r="H1200" s="98"/>
      <c r="I1200" s="98"/>
      <c r="J1200" s="98"/>
    </row>
    <row r="1201" spans="1:10" ht="12.75">
      <c r="A1201" s="98"/>
      <c r="B1201" s="98"/>
      <c r="C1201" s="98"/>
      <c r="D1201" s="98"/>
      <c r="E1201" s="98"/>
      <c r="F1201" s="98"/>
      <c r="G1201" s="98"/>
      <c r="H1201" s="98"/>
      <c r="I1201" s="98"/>
      <c r="J1201" s="98"/>
    </row>
    <row r="1202" spans="1:10" ht="12.75">
      <c r="A1202" s="98"/>
      <c r="B1202" s="98"/>
      <c r="C1202" s="98"/>
      <c r="D1202" s="98"/>
      <c r="E1202" s="98"/>
      <c r="F1202" s="98"/>
      <c r="G1202" s="98"/>
      <c r="H1202" s="98"/>
      <c r="I1202" s="98"/>
      <c r="J1202" s="98"/>
    </row>
    <row r="1203" spans="1:10" ht="12.75">
      <c r="A1203" s="98"/>
      <c r="B1203" s="98"/>
      <c r="C1203" s="98"/>
      <c r="D1203" s="98"/>
      <c r="E1203" s="98"/>
      <c r="F1203" s="98"/>
      <c r="G1203" s="98"/>
      <c r="H1203" s="98"/>
      <c r="I1203" s="98"/>
      <c r="J1203" s="98"/>
    </row>
    <row r="1204" spans="1:10" ht="12.75">
      <c r="A1204" s="98"/>
      <c r="B1204" s="98"/>
      <c r="C1204" s="98"/>
      <c r="D1204" s="98"/>
      <c r="E1204" s="98"/>
      <c r="F1204" s="98"/>
      <c r="G1204" s="98"/>
      <c r="H1204" s="98"/>
      <c r="I1204" s="98"/>
      <c r="J1204" s="98"/>
    </row>
    <row r="1205" spans="1:10" ht="12.75">
      <c r="A1205" s="98"/>
      <c r="B1205" s="98"/>
      <c r="C1205" s="98"/>
      <c r="D1205" s="98"/>
      <c r="E1205" s="98"/>
      <c r="F1205" s="98"/>
      <c r="G1205" s="98"/>
      <c r="H1205" s="98"/>
      <c r="I1205" s="98"/>
      <c r="J1205" s="98"/>
    </row>
    <row r="1206" spans="1:10" ht="12.75">
      <c r="A1206" s="98"/>
      <c r="B1206" s="98"/>
      <c r="C1206" s="98"/>
      <c r="D1206" s="98"/>
      <c r="E1206" s="98"/>
      <c r="F1206" s="98"/>
      <c r="G1206" s="98"/>
      <c r="H1206" s="98"/>
      <c r="I1206" s="98"/>
      <c r="J1206" s="98"/>
    </row>
    <row r="1207" spans="1:10" ht="12.75">
      <c r="A1207" s="98"/>
      <c r="B1207" s="98"/>
      <c r="C1207" s="98"/>
      <c r="D1207" s="98"/>
      <c r="E1207" s="98"/>
      <c r="F1207" s="98"/>
      <c r="G1207" s="98"/>
      <c r="H1207" s="98"/>
      <c r="I1207" s="98"/>
      <c r="J1207" s="98"/>
    </row>
    <row r="1208" spans="1:10" ht="12.75">
      <c r="A1208" s="98"/>
      <c r="B1208" s="98"/>
      <c r="C1208" s="98"/>
      <c r="D1208" s="98"/>
      <c r="E1208" s="98"/>
      <c r="F1208" s="98"/>
      <c r="G1208" s="98"/>
      <c r="H1208" s="98"/>
      <c r="I1208" s="98"/>
      <c r="J1208" s="98"/>
    </row>
    <row r="1209" spans="1:10" ht="12.75">
      <c r="A1209" s="98"/>
      <c r="B1209" s="98"/>
      <c r="C1209" s="98"/>
      <c r="D1209" s="98"/>
      <c r="E1209" s="98"/>
      <c r="F1209" s="98"/>
      <c r="G1209" s="98"/>
      <c r="H1209" s="98"/>
      <c r="I1209" s="98"/>
      <c r="J1209" s="98"/>
    </row>
    <row r="1210" spans="1:10" ht="12.75">
      <c r="A1210" s="98"/>
      <c r="B1210" s="98"/>
      <c r="C1210" s="98"/>
      <c r="D1210" s="98"/>
      <c r="E1210" s="98"/>
      <c r="F1210" s="98"/>
      <c r="G1210" s="98"/>
      <c r="H1210" s="98"/>
      <c r="I1210" s="98"/>
      <c r="J1210" s="98"/>
    </row>
    <row r="1211" spans="1:10" ht="12.75">
      <c r="A1211" s="98"/>
      <c r="B1211" s="98"/>
      <c r="C1211" s="98"/>
      <c r="D1211" s="98"/>
      <c r="E1211" s="98"/>
      <c r="F1211" s="98"/>
      <c r="G1211" s="98"/>
      <c r="H1211" s="98"/>
      <c r="I1211" s="98"/>
      <c r="J1211" s="98"/>
    </row>
    <row r="1212" spans="1:10" ht="12.75">
      <c r="A1212" s="98"/>
      <c r="B1212" s="98"/>
      <c r="C1212" s="98"/>
      <c r="D1212" s="98"/>
      <c r="E1212" s="98"/>
      <c r="F1212" s="98"/>
      <c r="G1212" s="98"/>
      <c r="H1212" s="98"/>
      <c r="I1212" s="98"/>
      <c r="J1212" s="98"/>
    </row>
    <row r="1213" spans="1:10" ht="12.75">
      <c r="A1213" s="98"/>
      <c r="B1213" s="98"/>
      <c r="C1213" s="98"/>
      <c r="D1213" s="98"/>
      <c r="E1213" s="98"/>
      <c r="F1213" s="98"/>
      <c r="G1213" s="98"/>
      <c r="H1213" s="98"/>
      <c r="I1213" s="98"/>
      <c r="J1213" s="98"/>
    </row>
    <row r="1214" spans="1:10" ht="12.75">
      <c r="A1214" s="98"/>
      <c r="B1214" s="98"/>
      <c r="C1214" s="98"/>
      <c r="D1214" s="98"/>
      <c r="E1214" s="98"/>
      <c r="F1214" s="98"/>
      <c r="G1214" s="98"/>
      <c r="H1214" s="98"/>
      <c r="I1214" s="98"/>
      <c r="J1214" s="98"/>
    </row>
    <row r="1215" spans="1:10" ht="12.75">
      <c r="A1215" s="98"/>
      <c r="B1215" s="98"/>
      <c r="C1215" s="98"/>
      <c r="D1215" s="98"/>
      <c r="E1215" s="98"/>
      <c r="F1215" s="98"/>
      <c r="G1215" s="98"/>
      <c r="H1215" s="98"/>
      <c r="I1215" s="98"/>
      <c r="J1215" s="98"/>
    </row>
    <row r="1216" spans="1:10" ht="12.75">
      <c r="A1216" s="98"/>
      <c r="B1216" s="98"/>
      <c r="C1216" s="98"/>
      <c r="D1216" s="98"/>
      <c r="E1216" s="98"/>
      <c r="F1216" s="98"/>
      <c r="G1216" s="98"/>
      <c r="H1216" s="98"/>
      <c r="I1216" s="98"/>
      <c r="J1216" s="98"/>
    </row>
    <row r="1217" spans="1:10" ht="12.75">
      <c r="A1217" s="98"/>
      <c r="B1217" s="98"/>
      <c r="C1217" s="98"/>
      <c r="D1217" s="98"/>
      <c r="E1217" s="98"/>
      <c r="F1217" s="98"/>
      <c r="G1217" s="98"/>
      <c r="H1217" s="98"/>
      <c r="I1217" s="98"/>
      <c r="J1217" s="98"/>
    </row>
    <row r="1218" spans="1:10" ht="12.75">
      <c r="A1218" s="98"/>
      <c r="B1218" s="98"/>
      <c r="C1218" s="98"/>
      <c r="D1218" s="98"/>
      <c r="E1218" s="98"/>
      <c r="F1218" s="98"/>
      <c r="G1218" s="98"/>
      <c r="H1218" s="98"/>
      <c r="I1218" s="98"/>
      <c r="J1218" s="98"/>
    </row>
    <row r="1219" spans="1:10" ht="12.75">
      <c r="A1219" s="98"/>
      <c r="B1219" s="98"/>
      <c r="C1219" s="98"/>
      <c r="D1219" s="98"/>
      <c r="E1219" s="98"/>
      <c r="F1219" s="98"/>
      <c r="G1219" s="98"/>
      <c r="H1219" s="98"/>
      <c r="I1219" s="98"/>
      <c r="J1219" s="98"/>
    </row>
    <row r="1220" spans="1:10" ht="12.75">
      <c r="A1220" s="98"/>
      <c r="B1220" s="98"/>
      <c r="C1220" s="98"/>
      <c r="D1220" s="98"/>
      <c r="E1220" s="98"/>
      <c r="F1220" s="98"/>
      <c r="G1220" s="98"/>
      <c r="H1220" s="98"/>
      <c r="I1220" s="98"/>
      <c r="J1220" s="98"/>
    </row>
    <row r="1221" spans="1:10" ht="12.75">
      <c r="A1221" s="98"/>
      <c r="B1221" s="98"/>
      <c r="C1221" s="98"/>
      <c r="D1221" s="98"/>
      <c r="E1221" s="98"/>
      <c r="F1221" s="98"/>
      <c r="G1221" s="98"/>
      <c r="H1221" s="98"/>
      <c r="I1221" s="98"/>
      <c r="J1221" s="98"/>
    </row>
    <row r="1222" spans="1:10" ht="12.75">
      <c r="A1222" s="98"/>
      <c r="B1222" s="98"/>
      <c r="C1222" s="98"/>
      <c r="D1222" s="98"/>
      <c r="E1222" s="98"/>
      <c r="F1222" s="98"/>
      <c r="G1222" s="98"/>
      <c r="H1222" s="98"/>
      <c r="I1222" s="98"/>
      <c r="J1222" s="98"/>
    </row>
    <row r="1223" spans="1:10" ht="12.75">
      <c r="A1223" s="98"/>
      <c r="B1223" s="98"/>
      <c r="C1223" s="98"/>
      <c r="D1223" s="98"/>
      <c r="E1223" s="98"/>
      <c r="F1223" s="98"/>
      <c r="G1223" s="98"/>
      <c r="H1223" s="98"/>
      <c r="I1223" s="98"/>
      <c r="J1223" s="98"/>
    </row>
    <row r="1224" spans="1:10" ht="12.75">
      <c r="A1224" s="98"/>
      <c r="B1224" s="98"/>
      <c r="C1224" s="98"/>
      <c r="D1224" s="98"/>
      <c r="E1224" s="98"/>
      <c r="F1224" s="98"/>
      <c r="G1224" s="98"/>
      <c r="H1224" s="98"/>
      <c r="I1224" s="98"/>
      <c r="J1224" s="98"/>
    </row>
    <row r="1225" spans="1:10" ht="12.75">
      <c r="A1225" s="98"/>
      <c r="B1225" s="98"/>
      <c r="C1225" s="98"/>
      <c r="D1225" s="98"/>
      <c r="E1225" s="98"/>
      <c r="F1225" s="98"/>
      <c r="G1225" s="98"/>
      <c r="H1225" s="98"/>
      <c r="I1225" s="98"/>
      <c r="J1225" s="98"/>
    </row>
    <row r="1226" spans="1:10" ht="12.75">
      <c r="A1226" s="98"/>
      <c r="B1226" s="98"/>
      <c r="C1226" s="98"/>
      <c r="D1226" s="98"/>
      <c r="E1226" s="98"/>
      <c r="F1226" s="98"/>
      <c r="G1226" s="98"/>
      <c r="H1226" s="98"/>
      <c r="I1226" s="98"/>
      <c r="J1226" s="98"/>
    </row>
    <row r="1227" spans="1:10" ht="12.75">
      <c r="A1227" s="98"/>
      <c r="B1227" s="98"/>
      <c r="C1227" s="98"/>
      <c r="D1227" s="98"/>
      <c r="E1227" s="98"/>
      <c r="F1227" s="98"/>
      <c r="G1227" s="98"/>
      <c r="H1227" s="98"/>
      <c r="I1227" s="98"/>
      <c r="J1227" s="98"/>
    </row>
    <row r="1228" spans="1:10" ht="12.75">
      <c r="A1228" s="98"/>
      <c r="B1228" s="98"/>
      <c r="C1228" s="98"/>
      <c r="D1228" s="98"/>
      <c r="E1228" s="98"/>
      <c r="F1228" s="98"/>
      <c r="G1228" s="98"/>
      <c r="H1228" s="98"/>
      <c r="I1228" s="98"/>
      <c r="J1228" s="98"/>
    </row>
    <row r="1229" spans="1:10" ht="12.75">
      <c r="A1229" s="98"/>
      <c r="B1229" s="98"/>
      <c r="C1229" s="98"/>
      <c r="D1229" s="98"/>
      <c r="E1229" s="98"/>
      <c r="F1229" s="98"/>
      <c r="G1229" s="98"/>
      <c r="H1229" s="98"/>
      <c r="I1229" s="98"/>
      <c r="J1229" s="98"/>
    </row>
    <row r="1230" spans="1:10" ht="12.75">
      <c r="A1230" s="98"/>
      <c r="B1230" s="98"/>
      <c r="C1230" s="98"/>
      <c r="D1230" s="98"/>
      <c r="E1230" s="98"/>
      <c r="F1230" s="98"/>
      <c r="G1230" s="98"/>
      <c r="H1230" s="98"/>
      <c r="I1230" s="98"/>
      <c r="J1230" s="98"/>
    </row>
    <row r="1231" spans="1:10" ht="12.75">
      <c r="A1231" s="98"/>
      <c r="B1231" s="98"/>
      <c r="C1231" s="98"/>
      <c r="D1231" s="98"/>
      <c r="E1231" s="98"/>
      <c r="F1231" s="98"/>
      <c r="G1231" s="98"/>
      <c r="H1231" s="98"/>
      <c r="I1231" s="98"/>
      <c r="J1231" s="98"/>
    </row>
    <row r="1232" spans="1:10" ht="12.75">
      <c r="A1232" s="98"/>
      <c r="B1232" s="98"/>
      <c r="C1232" s="98"/>
      <c r="D1232" s="98"/>
      <c r="E1232" s="98"/>
      <c r="F1232" s="98"/>
      <c r="G1232" s="98"/>
      <c r="H1232" s="98"/>
      <c r="I1232" s="98"/>
      <c r="J1232" s="98"/>
    </row>
    <row r="1233" spans="1:10" ht="12.75">
      <c r="A1233" s="98"/>
      <c r="B1233" s="98"/>
      <c r="C1233" s="98"/>
      <c r="D1233" s="98"/>
      <c r="E1233" s="98"/>
      <c r="F1233" s="98"/>
      <c r="G1233" s="98"/>
      <c r="H1233" s="98"/>
      <c r="I1233" s="98"/>
      <c r="J1233" s="98"/>
    </row>
    <row r="1234" spans="1:10" ht="12.75">
      <c r="A1234" s="98"/>
      <c r="B1234" s="98"/>
      <c r="C1234" s="98"/>
      <c r="D1234" s="98"/>
      <c r="E1234" s="98"/>
      <c r="F1234" s="98"/>
      <c r="G1234" s="98"/>
      <c r="H1234" s="98"/>
      <c r="I1234" s="98"/>
      <c r="J1234" s="98"/>
    </row>
    <row r="1235" spans="1:10" ht="12.75">
      <c r="A1235" s="98"/>
      <c r="B1235" s="98"/>
      <c r="C1235" s="98"/>
      <c r="D1235" s="98"/>
      <c r="E1235" s="98"/>
      <c r="F1235" s="98"/>
      <c r="G1235" s="98"/>
      <c r="H1235" s="98"/>
      <c r="I1235" s="98"/>
      <c r="J1235" s="98"/>
    </row>
    <row r="1236" spans="1:10" ht="12.75">
      <c r="A1236" s="98"/>
      <c r="B1236" s="98"/>
      <c r="C1236" s="98"/>
      <c r="D1236" s="98"/>
      <c r="E1236" s="98"/>
      <c r="F1236" s="98"/>
      <c r="G1236" s="98"/>
      <c r="H1236" s="98"/>
      <c r="I1236" s="98"/>
      <c r="J1236" s="98"/>
    </row>
    <row r="1237" spans="1:10" ht="12.75">
      <c r="A1237" s="98"/>
      <c r="B1237" s="98"/>
      <c r="C1237" s="98"/>
      <c r="D1237" s="98"/>
      <c r="E1237" s="98"/>
      <c r="F1237" s="98"/>
      <c r="G1237" s="98"/>
      <c r="H1237" s="98"/>
      <c r="I1237" s="98"/>
      <c r="J1237" s="98"/>
    </row>
    <row r="1238" spans="1:10" ht="12.75">
      <c r="A1238" s="98"/>
      <c r="B1238" s="98"/>
      <c r="C1238" s="98"/>
      <c r="D1238" s="98"/>
      <c r="E1238" s="98"/>
      <c r="F1238" s="98"/>
      <c r="G1238" s="98"/>
      <c r="H1238" s="98"/>
      <c r="I1238" s="98"/>
      <c r="J1238" s="98"/>
    </row>
    <row r="1239" spans="1:10" ht="12.75">
      <c r="A1239" s="98"/>
      <c r="B1239" s="98"/>
      <c r="C1239" s="98"/>
      <c r="D1239" s="98"/>
      <c r="E1239" s="98"/>
      <c r="F1239" s="98"/>
      <c r="G1239" s="98"/>
      <c r="H1239" s="98"/>
      <c r="I1239" s="98"/>
      <c r="J1239" s="98"/>
    </row>
    <row r="1240" spans="1:10" ht="12.75">
      <c r="A1240" s="98"/>
      <c r="B1240" s="98"/>
      <c r="C1240" s="98"/>
      <c r="D1240" s="98"/>
      <c r="E1240" s="98"/>
      <c r="F1240" s="98"/>
      <c r="G1240" s="98"/>
      <c r="H1240" s="98"/>
      <c r="I1240" s="98"/>
      <c r="J1240" s="98"/>
    </row>
    <row r="1241" spans="1:10" ht="12.75">
      <c r="A1241" s="98"/>
      <c r="B1241" s="98"/>
      <c r="C1241" s="98"/>
      <c r="D1241" s="98"/>
      <c r="E1241" s="98"/>
      <c r="F1241" s="98"/>
      <c r="G1241" s="98"/>
      <c r="H1241" s="98"/>
      <c r="I1241" s="98"/>
      <c r="J1241" s="98"/>
    </row>
    <row r="1242" spans="1:10" ht="12.75">
      <c r="A1242" s="98"/>
      <c r="B1242" s="98"/>
      <c r="C1242" s="98"/>
      <c r="D1242" s="98"/>
      <c r="E1242" s="98"/>
      <c r="F1242" s="98"/>
      <c r="G1242" s="98"/>
      <c r="H1242" s="98"/>
      <c r="I1242" s="98"/>
      <c r="J1242" s="98"/>
    </row>
    <row r="1243" spans="1:10" ht="12.75">
      <c r="A1243" s="98"/>
      <c r="B1243" s="98"/>
      <c r="C1243" s="98"/>
      <c r="D1243" s="98"/>
      <c r="E1243" s="98"/>
      <c r="F1243" s="98"/>
      <c r="G1243" s="98"/>
      <c r="H1243" s="98"/>
      <c r="I1243" s="98"/>
      <c r="J1243" s="98"/>
    </row>
    <row r="1244" spans="1:10" ht="12.75">
      <c r="A1244" s="98"/>
      <c r="B1244" s="98"/>
      <c r="C1244" s="98"/>
      <c r="D1244" s="98"/>
      <c r="E1244" s="98"/>
      <c r="F1244" s="98"/>
      <c r="G1244" s="98"/>
      <c r="H1244" s="98"/>
      <c r="I1244" s="98"/>
      <c r="J1244" s="98"/>
    </row>
    <row r="1245" spans="1:10" ht="12.75">
      <c r="A1245" s="98"/>
      <c r="B1245" s="98"/>
      <c r="C1245" s="98"/>
      <c r="D1245" s="98"/>
      <c r="E1245" s="98"/>
      <c r="F1245" s="98"/>
      <c r="G1245" s="98"/>
      <c r="H1245" s="98"/>
      <c r="I1245" s="98"/>
      <c r="J1245" s="98"/>
    </row>
    <row r="1246" spans="1:10" ht="12.75">
      <c r="A1246" s="98"/>
      <c r="B1246" s="98"/>
      <c r="C1246" s="98"/>
      <c r="D1246" s="98"/>
      <c r="E1246" s="98"/>
      <c r="F1246" s="98"/>
      <c r="G1246" s="98"/>
      <c r="H1246" s="98"/>
      <c r="I1246" s="98"/>
      <c r="J1246" s="98"/>
    </row>
    <row r="1247" spans="1:10" ht="12.75">
      <c r="A1247" s="98"/>
      <c r="B1247" s="98"/>
      <c r="C1247" s="98"/>
      <c r="D1247" s="98"/>
      <c r="E1247" s="98"/>
      <c r="F1247" s="98"/>
      <c r="G1247" s="98"/>
      <c r="H1247" s="98"/>
      <c r="I1247" s="98"/>
      <c r="J1247" s="98"/>
    </row>
    <row r="1248" spans="1:10" ht="12.75">
      <c r="A1248" s="98"/>
      <c r="B1248" s="98"/>
      <c r="C1248" s="98"/>
      <c r="D1248" s="98"/>
      <c r="E1248" s="98"/>
      <c r="F1248" s="98"/>
      <c r="G1248" s="98"/>
      <c r="H1248" s="98"/>
      <c r="I1248" s="98"/>
      <c r="J1248" s="98"/>
    </row>
    <row r="1249" spans="1:10" ht="12.75">
      <c r="A1249" s="98"/>
      <c r="B1249" s="98"/>
      <c r="C1249" s="98"/>
      <c r="D1249" s="98"/>
      <c r="E1249" s="98"/>
      <c r="F1249" s="98"/>
      <c r="G1249" s="98"/>
      <c r="H1249" s="98"/>
      <c r="I1249" s="98"/>
      <c r="J1249" s="98"/>
    </row>
    <row r="1250" spans="1:10" ht="12.75">
      <c r="A1250" s="98"/>
      <c r="B1250" s="98"/>
      <c r="C1250" s="98"/>
      <c r="D1250" s="98"/>
      <c r="E1250" s="98"/>
      <c r="F1250" s="98"/>
      <c r="G1250" s="98"/>
      <c r="H1250" s="98"/>
      <c r="I1250" s="98"/>
      <c r="J1250" s="98"/>
    </row>
    <row r="1251" spans="1:10" ht="12.75">
      <c r="A1251" s="98"/>
      <c r="B1251" s="98"/>
      <c r="C1251" s="98"/>
      <c r="D1251" s="98"/>
      <c r="E1251" s="98"/>
      <c r="F1251" s="98"/>
      <c r="G1251" s="98"/>
      <c r="H1251" s="98"/>
      <c r="I1251" s="98"/>
      <c r="J1251" s="98"/>
    </row>
    <row r="1252" spans="1:10" ht="12.75">
      <c r="A1252" s="98"/>
      <c r="B1252" s="98"/>
      <c r="C1252" s="98"/>
      <c r="D1252" s="98"/>
      <c r="E1252" s="98"/>
      <c r="F1252" s="98"/>
      <c r="G1252" s="98"/>
      <c r="H1252" s="98"/>
      <c r="I1252" s="98"/>
      <c r="J1252" s="98"/>
    </row>
    <row r="1253" spans="1:10" ht="12.75">
      <c r="A1253" s="98"/>
      <c r="B1253" s="98"/>
      <c r="C1253" s="98"/>
      <c r="D1253" s="98"/>
      <c r="E1253" s="98"/>
      <c r="F1253" s="98"/>
      <c r="G1253" s="98"/>
      <c r="H1253" s="98"/>
      <c r="I1253" s="98"/>
      <c r="J1253" s="98"/>
    </row>
    <row r="1254" spans="1:10" ht="12.75">
      <c r="A1254" s="98"/>
      <c r="B1254" s="98"/>
      <c r="C1254" s="98"/>
      <c r="D1254" s="98"/>
      <c r="E1254" s="98"/>
      <c r="F1254" s="98"/>
      <c r="G1254" s="98"/>
      <c r="H1254" s="98"/>
      <c r="I1254" s="98"/>
      <c r="J1254" s="98"/>
    </row>
    <row r="1255" spans="1:10" ht="12.75">
      <c r="A1255" s="98"/>
      <c r="B1255" s="98"/>
      <c r="C1255" s="98"/>
      <c r="D1255" s="98"/>
      <c r="E1255" s="98"/>
      <c r="F1255" s="98"/>
      <c r="G1255" s="98"/>
      <c r="H1255" s="98"/>
      <c r="I1255" s="98"/>
      <c r="J1255" s="98"/>
    </row>
    <row r="1256" spans="1:10" ht="12.75">
      <c r="A1256" s="98"/>
      <c r="B1256" s="98"/>
      <c r="C1256" s="98"/>
      <c r="D1256" s="98"/>
      <c r="E1256" s="98"/>
      <c r="F1256" s="98"/>
      <c r="G1256" s="98"/>
      <c r="H1256" s="98"/>
      <c r="I1256" s="98"/>
      <c r="J1256" s="98"/>
    </row>
    <row r="1257" spans="1:10" ht="12.75">
      <c r="A1257" s="98"/>
      <c r="B1257" s="98"/>
      <c r="C1257" s="98"/>
      <c r="D1257" s="98"/>
      <c r="E1257" s="98"/>
      <c r="F1257" s="98"/>
      <c r="G1257" s="98"/>
      <c r="H1257" s="98"/>
      <c r="I1257" s="98"/>
      <c r="J1257" s="98"/>
    </row>
    <row r="1258" spans="1:10" ht="12.75">
      <c r="A1258" s="98"/>
      <c r="B1258" s="98"/>
      <c r="C1258" s="98"/>
      <c r="D1258" s="98"/>
      <c r="E1258" s="98"/>
      <c r="F1258" s="98"/>
      <c r="G1258" s="98"/>
      <c r="H1258" s="98"/>
      <c r="I1258" s="98"/>
      <c r="J1258" s="98"/>
    </row>
    <row r="1259" spans="1:10" ht="12.75">
      <c r="A1259" s="98"/>
      <c r="B1259" s="98"/>
      <c r="C1259" s="98"/>
      <c r="D1259" s="98"/>
      <c r="E1259" s="98"/>
      <c r="F1259" s="98"/>
      <c r="G1259" s="98"/>
      <c r="H1259" s="98"/>
      <c r="I1259" s="98"/>
      <c r="J1259" s="98"/>
    </row>
    <row r="1260" spans="1:10" ht="12.75">
      <c r="A1260" s="98"/>
      <c r="B1260" s="98"/>
      <c r="C1260" s="98"/>
      <c r="D1260" s="98"/>
      <c r="E1260" s="98"/>
      <c r="F1260" s="98"/>
      <c r="G1260" s="98"/>
      <c r="H1260" s="98"/>
      <c r="I1260" s="98"/>
      <c r="J1260" s="98"/>
    </row>
    <row r="1261" spans="1:10" ht="12.75">
      <c r="A1261" s="98"/>
      <c r="B1261" s="98"/>
      <c r="C1261" s="98"/>
      <c r="D1261" s="98"/>
      <c r="E1261" s="98"/>
      <c r="F1261" s="98"/>
      <c r="G1261" s="98"/>
      <c r="H1261" s="98"/>
      <c r="I1261" s="98"/>
      <c r="J1261" s="98"/>
    </row>
    <row r="1262" spans="1:10" ht="12.75">
      <c r="A1262" s="98"/>
      <c r="B1262" s="98"/>
      <c r="C1262" s="98"/>
      <c r="D1262" s="98"/>
      <c r="E1262" s="98"/>
      <c r="F1262" s="98"/>
      <c r="G1262" s="98"/>
      <c r="H1262" s="98"/>
      <c r="I1262" s="98"/>
      <c r="J1262" s="98"/>
    </row>
    <row r="1263" spans="1:10" ht="12.75">
      <c r="A1263" s="98"/>
      <c r="B1263" s="98"/>
      <c r="C1263" s="98"/>
      <c r="D1263" s="98"/>
      <c r="E1263" s="98"/>
      <c r="F1263" s="98"/>
      <c r="G1263" s="98"/>
      <c r="H1263" s="98"/>
      <c r="I1263" s="98"/>
      <c r="J1263" s="98"/>
    </row>
    <row r="1264" spans="1:10" ht="12.75">
      <c r="A1264" s="98"/>
      <c r="B1264" s="98"/>
      <c r="C1264" s="98"/>
      <c r="D1264" s="98"/>
      <c r="E1264" s="98"/>
      <c r="F1264" s="98"/>
      <c r="G1264" s="98"/>
      <c r="H1264" s="98"/>
      <c r="I1264" s="98"/>
      <c r="J1264" s="98"/>
    </row>
    <row r="1265" spans="1:10" ht="12.75">
      <c r="A1265" s="98"/>
      <c r="B1265" s="98"/>
      <c r="C1265" s="98"/>
      <c r="D1265" s="98"/>
      <c r="E1265" s="98"/>
      <c r="F1265" s="98"/>
      <c r="G1265" s="98"/>
      <c r="H1265" s="98"/>
      <c r="I1265" s="98"/>
      <c r="J1265" s="98"/>
    </row>
    <row r="1266" spans="1:10" ht="12.75">
      <c r="A1266" s="98"/>
      <c r="B1266" s="98"/>
      <c r="C1266" s="98"/>
      <c r="D1266" s="98"/>
      <c r="E1266" s="98"/>
      <c r="F1266" s="98"/>
      <c r="G1266" s="98"/>
      <c r="H1266" s="98"/>
      <c r="I1266" s="98"/>
      <c r="J1266" s="98"/>
    </row>
    <row r="1267" spans="1:10" ht="12.75">
      <c r="A1267" s="98"/>
      <c r="B1267" s="98"/>
      <c r="C1267" s="98"/>
      <c r="D1267" s="98"/>
      <c r="E1267" s="98"/>
      <c r="F1267" s="98"/>
      <c r="G1267" s="98"/>
      <c r="H1267" s="98"/>
      <c r="I1267" s="98"/>
      <c r="J1267" s="98"/>
    </row>
    <row r="1268" spans="1:10" ht="12.75">
      <c r="A1268" s="98"/>
      <c r="B1268" s="98"/>
      <c r="C1268" s="98"/>
      <c r="D1268" s="98"/>
      <c r="E1268" s="98"/>
      <c r="F1268" s="98"/>
      <c r="G1268" s="98"/>
      <c r="H1268" s="98"/>
      <c r="I1268" s="98"/>
      <c r="J1268" s="98"/>
    </row>
    <row r="1269" spans="1:10" ht="12.75">
      <c r="A1269" s="98"/>
      <c r="B1269" s="98"/>
      <c r="C1269" s="98"/>
      <c r="D1269" s="98"/>
      <c r="E1269" s="98"/>
      <c r="F1269" s="98"/>
      <c r="G1269" s="98"/>
      <c r="H1269" s="98"/>
      <c r="I1269" s="98"/>
      <c r="J1269" s="98"/>
    </row>
    <row r="1270" spans="1:10" ht="12.75">
      <c r="A1270" s="98"/>
      <c r="B1270" s="98"/>
      <c r="C1270" s="98"/>
      <c r="D1270" s="98"/>
      <c r="E1270" s="98"/>
      <c r="F1270" s="98"/>
      <c r="G1270" s="98"/>
      <c r="H1270" s="98"/>
      <c r="I1270" s="98"/>
      <c r="J1270" s="98"/>
    </row>
    <row r="1271" spans="1:10" ht="12.75">
      <c r="A1271" s="98"/>
      <c r="B1271" s="98"/>
      <c r="C1271" s="98"/>
      <c r="D1271" s="98"/>
      <c r="E1271" s="98"/>
      <c r="F1271" s="98"/>
      <c r="G1271" s="98"/>
      <c r="H1271" s="98"/>
      <c r="I1271" s="98"/>
      <c r="J1271" s="98"/>
    </row>
    <row r="1272" spans="1:10" ht="12.75">
      <c r="A1272" s="98"/>
      <c r="B1272" s="98"/>
      <c r="C1272" s="98"/>
      <c r="D1272" s="98"/>
      <c r="E1272" s="98"/>
      <c r="F1272" s="98"/>
      <c r="G1272" s="98"/>
      <c r="H1272" s="98"/>
      <c r="I1272" s="98"/>
      <c r="J1272" s="98"/>
    </row>
    <row r="1273" spans="1:10" ht="12.75">
      <c r="A1273" s="98"/>
      <c r="B1273" s="98"/>
      <c r="C1273" s="98"/>
      <c r="D1273" s="98"/>
      <c r="E1273" s="98"/>
      <c r="F1273" s="98"/>
      <c r="G1273" s="98"/>
      <c r="H1273" s="98"/>
      <c r="I1273" s="98"/>
      <c r="J1273" s="98"/>
    </row>
    <row r="1274" spans="1:10" ht="12.75">
      <c r="A1274" s="98"/>
      <c r="B1274" s="98"/>
      <c r="C1274" s="98"/>
      <c r="D1274" s="98"/>
      <c r="E1274" s="98"/>
      <c r="F1274" s="98"/>
      <c r="G1274" s="98"/>
      <c r="H1274" s="98"/>
      <c r="I1274" s="98"/>
      <c r="J1274" s="98"/>
    </row>
    <row r="1275" spans="1:10" ht="12.75">
      <c r="A1275" s="98"/>
      <c r="B1275" s="98"/>
      <c r="C1275" s="98"/>
      <c r="D1275" s="98"/>
      <c r="E1275" s="98"/>
      <c r="F1275" s="98"/>
      <c r="G1275" s="98"/>
      <c r="H1275" s="98"/>
      <c r="I1275" s="98"/>
      <c r="J1275" s="98"/>
    </row>
    <row r="1276" spans="1:10" ht="12.75">
      <c r="A1276" s="98"/>
      <c r="B1276" s="98"/>
      <c r="C1276" s="98"/>
      <c r="D1276" s="98"/>
      <c r="E1276" s="98"/>
      <c r="F1276" s="98"/>
      <c r="G1276" s="98"/>
      <c r="H1276" s="98"/>
      <c r="I1276" s="98"/>
      <c r="J1276" s="98"/>
    </row>
    <row r="1277" spans="1:10" ht="12.75">
      <c r="A1277" s="98"/>
      <c r="B1277" s="98"/>
      <c r="C1277" s="98"/>
      <c r="D1277" s="98"/>
      <c r="E1277" s="98"/>
      <c r="F1277" s="98"/>
      <c r="G1277" s="98"/>
      <c r="H1277" s="98"/>
      <c r="I1277" s="98"/>
      <c r="J1277" s="98"/>
    </row>
    <row r="1278" spans="1:10" ht="12.75">
      <c r="A1278" s="98"/>
      <c r="B1278" s="98"/>
      <c r="C1278" s="98"/>
      <c r="D1278" s="98"/>
      <c r="E1278" s="98"/>
      <c r="F1278" s="98"/>
      <c r="G1278" s="98"/>
      <c r="H1278" s="98"/>
      <c r="I1278" s="98"/>
      <c r="J1278" s="98"/>
    </row>
    <row r="1279" spans="1:10" ht="12.75">
      <c r="A1279" s="98"/>
      <c r="B1279" s="98"/>
      <c r="C1279" s="98"/>
      <c r="D1279" s="98"/>
      <c r="E1279" s="98"/>
      <c r="F1279" s="98"/>
      <c r="G1279" s="98"/>
      <c r="H1279" s="98"/>
      <c r="I1279" s="98"/>
      <c r="J1279" s="98"/>
    </row>
    <row r="1280" spans="1:10" ht="12.75">
      <c r="A1280" s="98"/>
      <c r="B1280" s="98"/>
      <c r="C1280" s="98"/>
      <c r="D1280" s="98"/>
      <c r="E1280" s="98"/>
      <c r="F1280" s="98"/>
      <c r="G1280" s="98"/>
      <c r="H1280" s="98"/>
      <c r="I1280" s="98"/>
      <c r="J1280" s="98"/>
    </row>
    <row r="1281" spans="1:10" ht="12.75">
      <c r="A1281" s="98"/>
      <c r="B1281" s="98"/>
      <c r="C1281" s="98"/>
      <c r="D1281" s="98"/>
      <c r="E1281" s="98"/>
      <c r="F1281" s="98"/>
      <c r="G1281" s="98"/>
      <c r="H1281" s="98"/>
      <c r="I1281" s="98"/>
      <c r="J1281" s="98"/>
    </row>
    <row r="1282" spans="1:10" ht="12.75">
      <c r="A1282" s="98"/>
      <c r="B1282" s="98"/>
      <c r="C1282" s="98"/>
      <c r="D1282" s="98"/>
      <c r="E1282" s="98"/>
      <c r="F1282" s="98"/>
      <c r="G1282" s="98"/>
      <c r="H1282" s="98"/>
      <c r="I1282" s="98"/>
      <c r="J1282" s="98"/>
    </row>
    <row r="1283" spans="1:10" ht="12.75">
      <c r="A1283" s="98"/>
      <c r="B1283" s="98"/>
      <c r="C1283" s="98"/>
      <c r="D1283" s="98"/>
      <c r="E1283" s="98"/>
      <c r="F1283" s="98"/>
      <c r="G1283" s="98"/>
      <c r="H1283" s="98"/>
      <c r="I1283" s="98"/>
      <c r="J1283" s="98"/>
    </row>
    <row r="1284" spans="1:10" ht="12.75">
      <c r="A1284" s="98"/>
      <c r="B1284" s="98"/>
      <c r="C1284" s="98"/>
      <c r="D1284" s="98"/>
      <c r="E1284" s="98"/>
      <c r="F1284" s="98"/>
      <c r="G1284" s="98"/>
      <c r="H1284" s="98"/>
      <c r="I1284" s="98"/>
      <c r="J1284" s="98"/>
    </row>
    <row r="1285" spans="1:10" ht="12.75">
      <c r="A1285" s="98"/>
      <c r="B1285" s="98"/>
      <c r="C1285" s="98"/>
      <c r="D1285" s="98"/>
      <c r="E1285" s="98"/>
      <c r="F1285" s="98"/>
      <c r="G1285" s="98"/>
      <c r="H1285" s="98"/>
      <c r="I1285" s="98"/>
      <c r="J1285" s="98"/>
    </row>
    <row r="1286" spans="1:10" ht="12.75">
      <c r="A1286" s="98"/>
      <c r="B1286" s="98"/>
      <c r="C1286" s="98"/>
      <c r="D1286" s="98"/>
      <c r="E1286" s="98"/>
      <c r="F1286" s="98"/>
      <c r="G1286" s="98"/>
      <c r="H1286" s="98"/>
      <c r="I1286" s="98"/>
      <c r="J1286" s="98"/>
    </row>
    <row r="1287" spans="1:10" ht="12.75">
      <c r="A1287" s="98"/>
      <c r="B1287" s="98"/>
      <c r="C1287" s="98"/>
      <c r="D1287" s="98"/>
      <c r="E1287" s="98"/>
      <c r="F1287" s="98"/>
      <c r="G1287" s="98"/>
      <c r="H1287" s="98"/>
      <c r="I1287" s="98"/>
      <c r="J1287" s="98"/>
    </row>
    <row r="1288" spans="1:10" ht="12.75">
      <c r="A1288" s="98"/>
      <c r="B1288" s="98"/>
      <c r="C1288" s="98"/>
      <c r="D1288" s="98"/>
      <c r="E1288" s="98"/>
      <c r="F1288" s="98"/>
      <c r="G1288" s="98"/>
      <c r="H1288" s="98"/>
      <c r="I1288" s="98"/>
      <c r="J1288" s="98"/>
    </row>
    <row r="1289" spans="1:10" ht="12.75">
      <c r="A1289" s="98"/>
      <c r="B1289" s="98"/>
      <c r="C1289" s="98"/>
      <c r="D1289" s="98"/>
      <c r="E1289" s="98"/>
      <c r="F1289" s="98"/>
      <c r="G1289" s="98"/>
      <c r="H1289" s="98"/>
      <c r="I1289" s="98"/>
      <c r="J1289" s="98"/>
    </row>
    <row r="1290" spans="1:10" ht="12.75">
      <c r="A1290" s="98"/>
      <c r="B1290" s="98"/>
      <c r="C1290" s="98"/>
      <c r="D1290" s="98"/>
      <c r="E1290" s="98"/>
      <c r="F1290" s="98"/>
      <c r="G1290" s="98"/>
      <c r="H1290" s="98"/>
      <c r="I1290" s="98"/>
      <c r="J1290" s="98"/>
    </row>
    <row r="1291" spans="1:10" ht="12.75">
      <c r="A1291" s="98"/>
      <c r="B1291" s="98"/>
      <c r="C1291" s="98"/>
      <c r="D1291" s="98"/>
      <c r="E1291" s="98"/>
      <c r="F1291" s="98"/>
      <c r="G1291" s="98"/>
      <c r="H1291" s="98"/>
      <c r="I1291" s="98"/>
      <c r="J1291" s="98"/>
    </row>
    <row r="1292" spans="1:10" ht="12.75">
      <c r="A1292" s="98"/>
      <c r="B1292" s="98"/>
      <c r="C1292" s="98"/>
      <c r="D1292" s="98"/>
      <c r="E1292" s="98"/>
      <c r="F1292" s="98"/>
      <c r="G1292" s="98"/>
      <c r="H1292" s="98"/>
      <c r="I1292" s="98"/>
      <c r="J1292" s="98"/>
    </row>
    <row r="1293" spans="1:10" ht="12.75">
      <c r="A1293" s="98"/>
      <c r="B1293" s="98"/>
      <c r="C1293" s="98"/>
      <c r="D1293" s="98"/>
      <c r="E1293" s="98"/>
      <c r="F1293" s="98"/>
      <c r="G1293" s="98"/>
      <c r="H1293" s="98"/>
      <c r="I1293" s="98"/>
      <c r="J1293" s="98"/>
    </row>
    <row r="1294" spans="1:10" ht="12.75">
      <c r="A1294" s="98"/>
      <c r="B1294" s="98"/>
      <c r="C1294" s="98"/>
      <c r="D1294" s="98"/>
      <c r="E1294" s="98"/>
      <c r="F1294" s="98"/>
      <c r="G1294" s="98"/>
      <c r="H1294" s="98"/>
      <c r="I1294" s="98"/>
      <c r="J1294" s="98"/>
    </row>
    <row r="1295" spans="1:10" ht="12.75">
      <c r="A1295" s="98"/>
      <c r="B1295" s="98"/>
      <c r="C1295" s="98"/>
      <c r="D1295" s="98"/>
      <c r="E1295" s="98"/>
      <c r="F1295" s="98"/>
      <c r="G1295" s="98"/>
      <c r="H1295" s="98"/>
      <c r="I1295" s="98"/>
      <c r="J1295" s="98"/>
    </row>
    <row r="1296" spans="1:10" ht="12.75">
      <c r="A1296" s="98"/>
      <c r="B1296" s="98"/>
      <c r="C1296" s="98"/>
      <c r="D1296" s="98"/>
      <c r="E1296" s="98"/>
      <c r="F1296" s="98"/>
      <c r="G1296" s="98"/>
      <c r="H1296" s="98"/>
      <c r="I1296" s="98"/>
      <c r="J1296" s="98"/>
    </row>
    <row r="1297" spans="1:10" ht="12.75">
      <c r="A1297" s="98"/>
      <c r="B1297" s="98"/>
      <c r="C1297" s="98"/>
      <c r="D1297" s="98"/>
      <c r="E1297" s="98"/>
      <c r="F1297" s="98"/>
      <c r="G1297" s="98"/>
      <c r="H1297" s="98"/>
      <c r="I1297" s="98"/>
      <c r="J1297" s="98"/>
    </row>
    <row r="1298" spans="1:10" ht="12.75">
      <c r="A1298" s="98"/>
      <c r="B1298" s="98"/>
      <c r="C1298" s="98"/>
      <c r="D1298" s="98"/>
      <c r="E1298" s="98"/>
      <c r="F1298" s="98"/>
      <c r="G1298" s="98"/>
      <c r="H1298" s="98"/>
      <c r="I1298" s="98"/>
      <c r="J1298" s="98"/>
    </row>
    <row r="1299" spans="1:10" ht="12.75">
      <c r="A1299" s="98"/>
      <c r="B1299" s="98"/>
      <c r="C1299" s="98"/>
      <c r="D1299" s="98"/>
      <c r="E1299" s="98"/>
      <c r="F1299" s="98"/>
      <c r="G1299" s="98"/>
      <c r="H1299" s="98"/>
      <c r="I1299" s="98"/>
      <c r="J1299" s="98"/>
    </row>
    <row r="1300" spans="1:10" ht="12.75">
      <c r="A1300" s="98"/>
      <c r="B1300" s="98"/>
      <c r="C1300" s="98"/>
      <c r="D1300" s="98"/>
      <c r="E1300" s="98"/>
      <c r="F1300" s="98"/>
      <c r="G1300" s="98"/>
      <c r="H1300" s="98"/>
      <c r="I1300" s="98"/>
      <c r="J1300" s="98"/>
    </row>
    <row r="1301" spans="1:10" ht="12.75">
      <c r="A1301" s="98"/>
      <c r="B1301" s="98"/>
      <c r="C1301" s="98"/>
      <c r="D1301" s="98"/>
      <c r="E1301" s="98"/>
      <c r="F1301" s="98"/>
      <c r="G1301" s="98"/>
      <c r="H1301" s="98"/>
      <c r="I1301" s="98"/>
      <c r="J1301" s="98"/>
    </row>
    <row r="1302" spans="1:10" ht="12.75">
      <c r="A1302" s="98"/>
      <c r="B1302" s="98"/>
      <c r="C1302" s="98"/>
      <c r="D1302" s="98"/>
      <c r="E1302" s="98"/>
      <c r="F1302" s="98"/>
      <c r="G1302" s="98"/>
      <c r="H1302" s="98"/>
      <c r="I1302" s="98"/>
      <c r="J1302" s="98"/>
    </row>
    <row r="1303" spans="1:10" ht="12.75">
      <c r="A1303" s="98"/>
      <c r="B1303" s="98"/>
      <c r="C1303" s="98"/>
      <c r="D1303" s="98"/>
      <c r="E1303" s="98"/>
      <c r="F1303" s="98"/>
      <c r="G1303" s="98"/>
      <c r="H1303" s="98"/>
      <c r="I1303" s="98"/>
      <c r="J1303" s="98"/>
    </row>
    <row r="1304" spans="1:10" ht="12.75">
      <c r="A1304" s="98"/>
      <c r="B1304" s="98"/>
      <c r="C1304" s="98"/>
      <c r="D1304" s="98"/>
      <c r="E1304" s="98"/>
      <c r="F1304" s="98"/>
      <c r="G1304" s="98"/>
      <c r="H1304" s="98"/>
      <c r="I1304" s="98"/>
      <c r="J1304" s="98"/>
    </row>
    <row r="1305" spans="1:10" ht="12.75">
      <c r="A1305" s="98"/>
      <c r="B1305" s="98"/>
      <c r="C1305" s="98"/>
      <c r="D1305" s="98"/>
      <c r="E1305" s="98"/>
      <c r="F1305" s="98"/>
      <c r="G1305" s="98"/>
      <c r="H1305" s="98"/>
      <c r="I1305" s="98"/>
      <c r="J1305" s="98"/>
    </row>
    <row r="1306" spans="1:10" ht="12.75">
      <c r="A1306" s="98"/>
      <c r="B1306" s="98"/>
      <c r="C1306" s="98"/>
      <c r="D1306" s="98"/>
      <c r="E1306" s="98"/>
      <c r="F1306" s="98"/>
      <c r="G1306" s="98"/>
      <c r="H1306" s="98"/>
      <c r="I1306" s="98"/>
      <c r="J1306" s="98"/>
    </row>
    <row r="1307" spans="1:10" ht="12.75">
      <c r="A1307" s="98"/>
      <c r="B1307" s="98"/>
      <c r="C1307" s="98"/>
      <c r="D1307" s="98"/>
      <c r="E1307" s="98"/>
      <c r="F1307" s="98"/>
      <c r="G1307" s="98"/>
      <c r="H1307" s="98"/>
      <c r="I1307" s="98"/>
      <c r="J1307" s="98"/>
    </row>
    <row r="1308" spans="1:10" ht="12.75">
      <c r="A1308" s="98"/>
      <c r="B1308" s="98"/>
      <c r="C1308" s="98"/>
      <c r="D1308" s="98"/>
      <c r="E1308" s="98"/>
      <c r="F1308" s="98"/>
      <c r="G1308" s="98"/>
      <c r="H1308" s="98"/>
      <c r="I1308" s="98"/>
      <c r="J1308" s="98"/>
    </row>
    <row r="1309" spans="1:10" ht="12.75">
      <c r="A1309" s="98"/>
      <c r="B1309" s="98"/>
      <c r="C1309" s="98"/>
      <c r="D1309" s="98"/>
      <c r="E1309" s="98"/>
      <c r="F1309" s="98"/>
      <c r="G1309" s="98"/>
      <c r="H1309" s="98"/>
      <c r="I1309" s="98"/>
      <c r="J1309" s="98"/>
    </row>
    <row r="1310" spans="1:10" ht="12.75">
      <c r="A1310" s="98"/>
      <c r="B1310" s="98"/>
      <c r="C1310" s="98"/>
      <c r="D1310" s="98"/>
      <c r="E1310" s="98"/>
      <c r="F1310" s="98"/>
      <c r="G1310" s="98"/>
      <c r="H1310" s="98"/>
      <c r="I1310" s="98"/>
      <c r="J1310" s="98"/>
    </row>
    <row r="1311" spans="1:10" ht="12.75">
      <c r="A1311" s="98"/>
      <c r="B1311" s="98"/>
      <c r="C1311" s="98"/>
      <c r="D1311" s="98"/>
      <c r="E1311" s="98"/>
      <c r="F1311" s="98"/>
      <c r="G1311" s="98"/>
      <c r="H1311" s="98"/>
      <c r="I1311" s="98"/>
      <c r="J1311" s="98"/>
    </row>
    <row r="1312" spans="1:10" ht="12.75">
      <c r="A1312" s="98"/>
      <c r="B1312" s="98"/>
      <c r="C1312" s="98"/>
      <c r="D1312" s="98"/>
      <c r="E1312" s="98"/>
      <c r="F1312" s="98"/>
      <c r="G1312" s="98"/>
      <c r="H1312" s="98"/>
      <c r="I1312" s="98"/>
      <c r="J1312" s="98"/>
    </row>
    <row r="1313" spans="1:10" ht="12.75">
      <c r="A1313" s="98"/>
      <c r="B1313" s="98"/>
      <c r="C1313" s="98"/>
      <c r="D1313" s="98"/>
      <c r="E1313" s="98"/>
      <c r="F1313" s="98"/>
      <c r="G1313" s="98"/>
      <c r="H1313" s="98"/>
      <c r="I1313" s="98"/>
      <c r="J1313" s="98"/>
    </row>
    <row r="1314" spans="1:10" ht="12.75">
      <c r="A1314" s="98"/>
      <c r="B1314" s="98"/>
      <c r="C1314" s="98"/>
      <c r="D1314" s="98"/>
      <c r="E1314" s="98"/>
      <c r="F1314" s="98"/>
      <c r="G1314" s="98"/>
      <c r="H1314" s="98"/>
      <c r="I1314" s="98"/>
      <c r="J1314" s="98"/>
    </row>
    <row r="1315" spans="1:10" ht="12.75">
      <c r="A1315" s="98"/>
      <c r="B1315" s="98"/>
      <c r="C1315" s="98"/>
      <c r="D1315" s="98"/>
      <c r="E1315" s="98"/>
      <c r="F1315" s="98"/>
      <c r="G1315" s="98"/>
      <c r="H1315" s="98"/>
      <c r="I1315" s="98"/>
      <c r="J1315" s="98"/>
    </row>
    <row r="1316" spans="1:10" ht="12.75">
      <c r="A1316" s="98"/>
      <c r="B1316" s="98"/>
      <c r="C1316" s="98"/>
      <c r="D1316" s="98"/>
      <c r="E1316" s="98"/>
      <c r="F1316" s="98"/>
      <c r="G1316" s="98"/>
      <c r="H1316" s="98"/>
      <c r="I1316" s="98"/>
      <c r="J1316" s="98"/>
    </row>
    <row r="1317" spans="1:10" ht="12.75">
      <c r="A1317" s="98"/>
      <c r="B1317" s="98"/>
      <c r="C1317" s="98"/>
      <c r="D1317" s="98"/>
      <c r="E1317" s="98"/>
      <c r="F1317" s="98"/>
      <c r="G1317" s="98"/>
      <c r="H1317" s="98"/>
      <c r="I1317" s="98"/>
      <c r="J1317" s="98"/>
    </row>
    <row r="1318" spans="1:10" ht="12.75">
      <c r="A1318" s="98"/>
      <c r="B1318" s="98"/>
      <c r="C1318" s="98"/>
      <c r="D1318" s="98"/>
      <c r="E1318" s="98"/>
      <c r="F1318" s="98"/>
      <c r="G1318" s="98"/>
      <c r="H1318" s="98"/>
      <c r="I1318" s="98"/>
      <c r="J1318" s="98"/>
    </row>
    <row r="1319" spans="1:10" ht="12.75">
      <c r="A1319" s="98"/>
      <c r="B1319" s="98"/>
      <c r="C1319" s="98"/>
      <c r="D1319" s="98"/>
      <c r="E1319" s="98"/>
      <c r="F1319" s="98"/>
      <c r="G1319" s="98"/>
      <c r="H1319" s="98"/>
      <c r="I1319" s="98"/>
      <c r="J1319" s="98"/>
    </row>
    <row r="1320" spans="1:10" ht="12.75">
      <c r="A1320" s="98"/>
      <c r="B1320" s="98"/>
      <c r="C1320" s="98"/>
      <c r="D1320" s="98"/>
      <c r="E1320" s="98"/>
      <c r="F1320" s="98"/>
      <c r="G1320" s="98"/>
      <c r="H1320" s="98"/>
      <c r="I1320" s="98"/>
      <c r="J1320" s="98"/>
    </row>
    <row r="1321" spans="1:10" ht="12.75">
      <c r="A1321" s="98"/>
      <c r="B1321" s="98"/>
      <c r="C1321" s="98"/>
      <c r="D1321" s="98"/>
      <c r="E1321" s="98"/>
      <c r="F1321" s="98"/>
      <c r="G1321" s="98"/>
      <c r="H1321" s="98"/>
      <c r="I1321" s="98"/>
      <c r="J1321" s="98"/>
    </row>
    <row r="1322" spans="1:10" ht="12.75">
      <c r="A1322" s="98"/>
      <c r="B1322" s="98"/>
      <c r="C1322" s="98"/>
      <c r="D1322" s="98"/>
      <c r="E1322" s="98"/>
      <c r="F1322" s="98"/>
      <c r="G1322" s="98"/>
      <c r="H1322" s="98"/>
      <c r="I1322" s="98"/>
      <c r="J1322" s="98"/>
    </row>
    <row r="1323" spans="1:10" ht="12.75">
      <c r="A1323" s="98"/>
      <c r="B1323" s="98"/>
      <c r="C1323" s="98"/>
      <c r="D1323" s="98"/>
      <c r="E1323" s="98"/>
      <c r="F1323" s="98"/>
      <c r="G1323" s="98"/>
      <c r="H1323" s="98"/>
      <c r="I1323" s="98"/>
      <c r="J1323" s="98"/>
    </row>
    <row r="1324" spans="1:10" ht="12.75">
      <c r="A1324" s="98"/>
      <c r="B1324" s="98"/>
      <c r="C1324" s="98"/>
      <c r="D1324" s="98"/>
      <c r="E1324" s="98"/>
      <c r="F1324" s="98"/>
      <c r="G1324" s="98"/>
      <c r="H1324" s="98"/>
      <c r="I1324" s="98"/>
      <c r="J1324" s="98"/>
    </row>
    <row r="1325" spans="1:10" ht="12.75">
      <c r="A1325" s="98"/>
      <c r="B1325" s="98"/>
      <c r="C1325" s="98"/>
      <c r="D1325" s="98"/>
      <c r="E1325" s="98"/>
      <c r="F1325" s="98"/>
      <c r="G1325" s="98"/>
      <c r="H1325" s="98"/>
      <c r="I1325" s="98"/>
      <c r="J1325" s="98"/>
    </row>
    <row r="1326" spans="1:10" ht="12.75">
      <c r="A1326" s="98"/>
      <c r="B1326" s="98"/>
      <c r="C1326" s="98"/>
      <c r="D1326" s="98"/>
      <c r="E1326" s="98"/>
      <c r="F1326" s="98"/>
      <c r="G1326" s="98"/>
      <c r="H1326" s="98"/>
      <c r="I1326" s="98"/>
      <c r="J1326" s="98"/>
    </row>
    <row r="1327" spans="1:10" ht="12.75">
      <c r="A1327" s="98"/>
      <c r="B1327" s="98"/>
      <c r="C1327" s="98"/>
      <c r="D1327" s="98"/>
      <c r="E1327" s="98"/>
      <c r="F1327" s="98"/>
      <c r="G1327" s="98"/>
      <c r="H1327" s="98"/>
      <c r="I1327" s="98"/>
      <c r="J1327" s="98"/>
    </row>
    <row r="1328" spans="1:10" ht="12.75">
      <c r="A1328" s="98"/>
      <c r="B1328" s="98"/>
      <c r="C1328" s="98"/>
      <c r="D1328" s="98"/>
      <c r="E1328" s="98"/>
      <c r="F1328" s="98"/>
      <c r="G1328" s="98"/>
      <c r="H1328" s="98"/>
      <c r="I1328" s="98"/>
      <c r="J1328" s="98"/>
    </row>
    <row r="1329" spans="1:10" ht="12.75">
      <c r="A1329" s="98"/>
      <c r="B1329" s="98"/>
      <c r="C1329" s="98"/>
      <c r="D1329" s="98"/>
      <c r="E1329" s="98"/>
      <c r="F1329" s="98"/>
      <c r="G1329" s="98"/>
      <c r="H1329" s="98"/>
      <c r="I1329" s="98"/>
      <c r="J1329" s="98"/>
    </row>
    <row r="1330" spans="1:10" ht="12.75">
      <c r="A1330" s="98"/>
      <c r="B1330" s="98"/>
      <c r="C1330" s="98"/>
      <c r="D1330" s="98"/>
      <c r="E1330" s="98"/>
      <c r="F1330" s="98"/>
      <c r="G1330" s="98"/>
      <c r="H1330" s="98"/>
      <c r="I1330" s="98"/>
      <c r="J1330" s="98"/>
    </row>
    <row r="1331" spans="1:10" ht="12.75">
      <c r="A1331" s="98"/>
      <c r="B1331" s="98"/>
      <c r="C1331" s="98"/>
      <c r="D1331" s="98"/>
      <c r="E1331" s="98"/>
      <c r="F1331" s="98"/>
      <c r="G1331" s="98"/>
      <c r="H1331" s="98"/>
      <c r="I1331" s="98"/>
      <c r="J1331" s="98"/>
    </row>
    <row r="1332" spans="1:10" ht="12.75">
      <c r="A1332" s="98"/>
      <c r="B1332" s="98"/>
      <c r="C1332" s="98"/>
      <c r="D1332" s="98"/>
      <c r="E1332" s="98"/>
      <c r="F1332" s="98"/>
      <c r="G1332" s="98"/>
      <c r="H1332" s="98"/>
      <c r="I1332" s="98"/>
      <c r="J1332" s="98"/>
    </row>
    <row r="1333" spans="1:10" ht="12.75">
      <c r="A1333" s="98"/>
      <c r="B1333" s="98"/>
      <c r="C1333" s="98"/>
      <c r="D1333" s="98"/>
      <c r="E1333" s="98"/>
      <c r="F1333" s="98"/>
      <c r="G1333" s="98"/>
      <c r="H1333" s="98"/>
      <c r="I1333" s="98"/>
      <c r="J1333" s="98"/>
    </row>
    <row r="1334" spans="1:10" ht="12.75">
      <c r="A1334" s="98"/>
      <c r="B1334" s="98"/>
      <c r="C1334" s="98"/>
      <c r="D1334" s="98"/>
      <c r="E1334" s="98"/>
      <c r="F1334" s="98"/>
      <c r="G1334" s="98"/>
      <c r="H1334" s="98"/>
      <c r="I1334" s="98"/>
      <c r="J1334" s="98"/>
    </row>
    <row r="1335" spans="1:10" ht="12.75">
      <c r="A1335" s="98"/>
      <c r="B1335" s="98"/>
      <c r="C1335" s="98"/>
      <c r="D1335" s="98"/>
      <c r="E1335" s="98"/>
      <c r="F1335" s="98"/>
      <c r="G1335" s="98"/>
      <c r="H1335" s="98"/>
      <c r="I1335" s="98"/>
      <c r="J1335" s="98"/>
    </row>
    <row r="1336" spans="1:10" ht="12.75">
      <c r="A1336" s="98"/>
      <c r="B1336" s="98"/>
      <c r="C1336" s="98"/>
      <c r="D1336" s="98"/>
      <c r="E1336" s="98"/>
      <c r="F1336" s="98"/>
      <c r="G1336" s="98"/>
      <c r="H1336" s="98"/>
      <c r="I1336" s="98"/>
      <c r="J1336" s="98"/>
    </row>
    <row r="1337" spans="1:10" ht="12.75">
      <c r="A1337" s="98"/>
      <c r="B1337" s="98"/>
      <c r="C1337" s="98"/>
      <c r="D1337" s="98"/>
      <c r="E1337" s="98"/>
      <c r="F1337" s="98"/>
      <c r="G1337" s="98"/>
      <c r="H1337" s="98"/>
      <c r="I1337" s="98"/>
      <c r="J1337" s="98"/>
    </row>
    <row r="1338" spans="1:10" ht="12.75">
      <c r="A1338" s="98"/>
      <c r="B1338" s="98"/>
      <c r="C1338" s="98"/>
      <c r="D1338" s="98"/>
      <c r="E1338" s="98"/>
      <c r="F1338" s="98"/>
      <c r="G1338" s="98"/>
      <c r="H1338" s="98"/>
      <c r="I1338" s="98"/>
      <c r="J1338" s="98"/>
    </row>
    <row r="1339" spans="1:10" ht="12.75">
      <c r="A1339" s="98"/>
      <c r="B1339" s="98"/>
      <c r="C1339" s="98"/>
      <c r="D1339" s="98"/>
      <c r="E1339" s="98"/>
      <c r="F1339" s="98"/>
      <c r="G1339" s="98"/>
      <c r="H1339" s="98"/>
      <c r="I1339" s="98"/>
      <c r="J1339" s="98"/>
    </row>
    <row r="1340" spans="1:10" ht="12.75">
      <c r="A1340" s="98"/>
      <c r="B1340" s="98"/>
      <c r="C1340" s="98"/>
      <c r="D1340" s="98"/>
      <c r="E1340" s="98"/>
      <c r="F1340" s="98"/>
      <c r="G1340" s="98"/>
      <c r="H1340" s="98"/>
      <c r="I1340" s="98"/>
      <c r="J1340" s="98"/>
    </row>
    <row r="1341" spans="1:10" ht="12.75">
      <c r="A1341" s="98"/>
      <c r="B1341" s="98"/>
      <c r="C1341" s="98"/>
      <c r="D1341" s="98"/>
      <c r="E1341" s="98"/>
      <c r="F1341" s="98"/>
      <c r="G1341" s="98"/>
      <c r="H1341" s="98"/>
      <c r="I1341" s="98"/>
      <c r="J1341" s="98"/>
    </row>
    <row r="1342" spans="1:10" ht="12.75">
      <c r="A1342" s="98"/>
      <c r="B1342" s="98"/>
      <c r="C1342" s="98"/>
      <c r="D1342" s="98"/>
      <c r="E1342" s="98"/>
      <c r="F1342" s="98"/>
      <c r="G1342" s="98"/>
      <c r="H1342" s="98"/>
      <c r="I1342" s="98"/>
      <c r="J1342" s="98"/>
    </row>
    <row r="1343" spans="1:10" ht="12.75">
      <c r="A1343" s="98"/>
      <c r="B1343" s="98"/>
      <c r="C1343" s="98"/>
      <c r="D1343" s="98"/>
      <c r="E1343" s="98"/>
      <c r="F1343" s="98"/>
      <c r="G1343" s="98"/>
      <c r="H1343" s="98"/>
      <c r="I1343" s="98"/>
      <c r="J1343" s="98"/>
    </row>
    <row r="1344" spans="1:10" ht="12.75">
      <c r="A1344" s="98"/>
      <c r="B1344" s="98"/>
      <c r="C1344" s="98"/>
      <c r="D1344" s="98"/>
      <c r="E1344" s="98"/>
      <c r="F1344" s="98"/>
      <c r="G1344" s="98"/>
      <c r="H1344" s="98"/>
      <c r="I1344" s="98"/>
      <c r="J1344" s="98"/>
    </row>
    <row r="1345" spans="1:10" ht="12.75">
      <c r="A1345" s="98"/>
      <c r="B1345" s="98"/>
      <c r="C1345" s="98"/>
      <c r="D1345" s="98"/>
      <c r="E1345" s="98"/>
      <c r="F1345" s="98"/>
      <c r="G1345" s="98"/>
      <c r="H1345" s="98"/>
      <c r="I1345" s="98"/>
      <c r="J1345" s="98"/>
    </row>
    <row r="1346" spans="1:10" ht="12.75">
      <c r="A1346" s="98"/>
      <c r="B1346" s="98"/>
      <c r="C1346" s="98"/>
      <c r="D1346" s="98"/>
      <c r="E1346" s="98"/>
      <c r="F1346" s="98"/>
      <c r="G1346" s="98"/>
      <c r="H1346" s="98"/>
      <c r="I1346" s="98"/>
      <c r="J1346" s="98"/>
    </row>
    <row r="1347" spans="1:10" ht="12.75">
      <c r="A1347" s="98"/>
      <c r="B1347" s="98"/>
      <c r="C1347" s="98"/>
      <c r="D1347" s="98"/>
      <c r="E1347" s="98"/>
      <c r="F1347" s="98"/>
      <c r="G1347" s="98"/>
      <c r="H1347" s="98"/>
      <c r="I1347" s="98"/>
      <c r="J1347" s="98"/>
    </row>
    <row r="1348" spans="1:10" ht="12.75">
      <c r="A1348" s="98"/>
      <c r="B1348" s="98"/>
      <c r="C1348" s="98"/>
      <c r="D1348" s="98"/>
      <c r="E1348" s="98"/>
      <c r="F1348" s="98"/>
      <c r="G1348" s="98"/>
      <c r="H1348" s="98"/>
      <c r="I1348" s="98"/>
      <c r="J1348" s="98"/>
    </row>
    <row r="1349" spans="1:10" ht="12.75">
      <c r="A1349" s="98"/>
      <c r="B1349" s="98"/>
      <c r="C1349" s="98"/>
      <c r="D1349" s="98"/>
      <c r="E1349" s="98"/>
      <c r="F1349" s="98"/>
      <c r="G1349" s="98"/>
      <c r="H1349" s="98"/>
      <c r="I1349" s="98"/>
      <c r="J1349" s="98"/>
    </row>
    <row r="1350" spans="1:10" ht="12.75">
      <c r="A1350" s="98"/>
      <c r="B1350" s="98"/>
      <c r="C1350" s="98"/>
      <c r="D1350" s="98"/>
      <c r="E1350" s="98"/>
      <c r="F1350" s="98"/>
      <c r="G1350" s="98"/>
      <c r="H1350" s="98"/>
      <c r="I1350" s="98"/>
      <c r="J1350" s="98"/>
    </row>
    <row r="1351" spans="1:10" ht="12.75">
      <c r="A1351" s="98"/>
      <c r="B1351" s="98"/>
      <c r="C1351" s="98"/>
      <c r="D1351" s="98"/>
      <c r="E1351" s="98"/>
      <c r="F1351" s="98"/>
      <c r="G1351" s="98"/>
      <c r="H1351" s="98"/>
      <c r="I1351" s="98"/>
      <c r="J1351" s="98"/>
    </row>
    <row r="1352" spans="1:10" ht="12.75">
      <c r="A1352" s="98"/>
      <c r="B1352" s="98"/>
      <c r="C1352" s="98"/>
      <c r="D1352" s="98"/>
      <c r="E1352" s="98"/>
      <c r="F1352" s="98"/>
      <c r="G1352" s="98"/>
      <c r="H1352" s="98"/>
      <c r="I1352" s="98"/>
      <c r="J1352" s="98"/>
    </row>
    <row r="1353" spans="1:10" ht="12.75">
      <c r="A1353" s="98"/>
      <c r="B1353" s="98"/>
      <c r="C1353" s="98"/>
      <c r="D1353" s="98"/>
      <c r="E1353" s="98"/>
      <c r="F1353" s="98"/>
      <c r="G1353" s="98"/>
      <c r="H1353" s="98"/>
      <c r="I1353" s="98"/>
      <c r="J1353" s="98"/>
    </row>
    <row r="1354" spans="1:10" ht="12.75">
      <c r="A1354" s="98"/>
      <c r="B1354" s="98"/>
      <c r="C1354" s="98"/>
      <c r="D1354" s="98"/>
      <c r="E1354" s="98"/>
      <c r="F1354" s="98"/>
      <c r="G1354" s="98"/>
      <c r="H1354" s="98"/>
      <c r="I1354" s="98"/>
      <c r="J1354" s="98"/>
    </row>
    <row r="1355" spans="1:10" ht="12.75">
      <c r="A1355" s="98"/>
      <c r="B1355" s="98"/>
      <c r="C1355" s="98"/>
      <c r="D1355" s="98"/>
      <c r="E1355" s="98"/>
      <c r="F1355" s="98"/>
      <c r="G1355" s="98"/>
      <c r="H1355" s="98"/>
      <c r="I1355" s="98"/>
      <c r="J1355" s="98"/>
    </row>
    <row r="1356" spans="1:10" ht="12.75">
      <c r="A1356" s="98"/>
      <c r="B1356" s="98"/>
      <c r="C1356" s="98"/>
      <c r="D1356" s="98"/>
      <c r="E1356" s="98"/>
      <c r="F1356" s="98"/>
      <c r="G1356" s="98"/>
      <c r="H1356" s="98"/>
      <c r="I1356" s="98"/>
      <c r="J1356" s="98"/>
    </row>
    <row r="1357" spans="1:10" ht="12.75">
      <c r="A1357" s="98"/>
      <c r="B1357" s="98"/>
      <c r="C1357" s="98"/>
      <c r="D1357" s="98"/>
      <c r="E1357" s="98"/>
      <c r="F1357" s="98"/>
      <c r="G1357" s="98"/>
      <c r="H1357" s="98"/>
      <c r="I1357" s="98"/>
      <c r="J1357" s="98"/>
    </row>
    <row r="1358" spans="1:10" ht="12.75">
      <c r="A1358" s="98"/>
      <c r="B1358" s="98"/>
      <c r="C1358" s="98"/>
      <c r="D1358" s="98"/>
      <c r="E1358" s="98"/>
      <c r="F1358" s="98"/>
      <c r="G1358" s="98"/>
      <c r="H1358" s="98"/>
      <c r="I1358" s="98"/>
      <c r="J1358" s="98"/>
    </row>
    <row r="1359" spans="1:10" ht="12.75">
      <c r="A1359" s="98"/>
      <c r="B1359" s="98"/>
      <c r="C1359" s="98"/>
      <c r="D1359" s="98"/>
      <c r="E1359" s="98"/>
      <c r="F1359" s="98"/>
      <c r="G1359" s="98"/>
      <c r="H1359" s="98"/>
      <c r="I1359" s="98"/>
      <c r="J1359" s="98"/>
    </row>
    <row r="1360" spans="1:10" ht="12.75">
      <c r="A1360" s="98"/>
      <c r="B1360" s="98"/>
      <c r="C1360" s="98"/>
      <c r="D1360" s="98"/>
      <c r="E1360" s="98"/>
      <c r="F1360" s="98"/>
      <c r="G1360" s="98"/>
      <c r="H1360" s="98"/>
      <c r="I1360" s="98"/>
      <c r="J1360" s="98"/>
    </row>
    <row r="1361" spans="1:10" ht="12.75">
      <c r="A1361" s="98"/>
      <c r="B1361" s="98"/>
      <c r="C1361" s="98"/>
      <c r="D1361" s="98"/>
      <c r="E1361" s="98"/>
      <c r="F1361" s="98"/>
      <c r="G1361" s="98"/>
      <c r="H1361" s="98"/>
      <c r="I1361" s="98"/>
      <c r="J1361" s="98"/>
    </row>
    <row r="1362" spans="1:10" ht="12.75">
      <c r="A1362" s="98"/>
      <c r="B1362" s="98"/>
      <c r="C1362" s="98"/>
      <c r="D1362" s="98"/>
      <c r="E1362" s="98"/>
      <c r="F1362" s="98"/>
      <c r="G1362" s="98"/>
      <c r="H1362" s="98"/>
      <c r="I1362" s="98"/>
      <c r="J1362" s="98"/>
    </row>
    <row r="1363" spans="1:10" ht="12.75">
      <c r="A1363" s="98"/>
      <c r="B1363" s="98"/>
      <c r="C1363" s="98"/>
      <c r="D1363" s="98"/>
      <c r="E1363" s="98"/>
      <c r="F1363" s="98"/>
      <c r="G1363" s="98"/>
      <c r="H1363" s="98"/>
      <c r="I1363" s="98"/>
      <c r="J1363" s="98"/>
    </row>
    <row r="1364" spans="1:10" ht="12.75">
      <c r="A1364" s="98"/>
      <c r="B1364" s="98"/>
      <c r="C1364" s="98"/>
      <c r="D1364" s="98"/>
      <c r="E1364" s="98"/>
      <c r="F1364" s="98"/>
      <c r="G1364" s="98"/>
      <c r="H1364" s="98"/>
      <c r="I1364" s="98"/>
      <c r="J1364" s="98"/>
    </row>
    <row r="1365" spans="1:10" ht="12.75">
      <c r="A1365" s="98"/>
      <c r="B1365" s="98"/>
      <c r="C1365" s="98"/>
      <c r="D1365" s="98"/>
      <c r="E1365" s="98"/>
      <c r="F1365" s="98"/>
      <c r="G1365" s="98"/>
      <c r="H1365" s="98"/>
      <c r="I1365" s="98"/>
      <c r="J1365" s="98"/>
    </row>
    <row r="1366" spans="1:10" ht="12.75">
      <c r="A1366" s="98"/>
      <c r="B1366" s="98"/>
      <c r="C1366" s="98"/>
      <c r="D1366" s="98"/>
      <c r="E1366" s="98"/>
      <c r="F1366" s="98"/>
      <c r="G1366" s="98"/>
      <c r="H1366" s="98"/>
      <c r="I1366" s="98"/>
      <c r="J1366" s="98"/>
    </row>
    <row r="1367" spans="1:10" ht="12.75">
      <c r="A1367" s="98"/>
      <c r="B1367" s="98"/>
      <c r="C1367" s="98"/>
      <c r="D1367" s="98"/>
      <c r="E1367" s="98"/>
      <c r="F1367" s="98"/>
      <c r="G1367" s="98"/>
      <c r="H1367" s="98"/>
      <c r="I1367" s="98"/>
      <c r="J1367" s="98"/>
    </row>
    <row r="1368" spans="1:10" ht="12.75">
      <c r="A1368" s="98"/>
      <c r="B1368" s="98"/>
      <c r="C1368" s="98"/>
      <c r="D1368" s="98"/>
      <c r="E1368" s="98"/>
      <c r="F1368" s="98"/>
      <c r="G1368" s="98"/>
      <c r="H1368" s="98"/>
      <c r="I1368" s="98"/>
      <c r="J1368" s="98"/>
    </row>
    <row r="1369" spans="1:10" ht="12.75">
      <c r="A1369" s="98"/>
      <c r="B1369" s="98"/>
      <c r="C1369" s="98"/>
      <c r="D1369" s="98"/>
      <c r="E1369" s="98"/>
      <c r="F1369" s="98"/>
      <c r="G1369" s="98"/>
      <c r="H1369" s="98"/>
      <c r="I1369" s="98"/>
      <c r="J1369" s="98"/>
    </row>
    <row r="1370" spans="1:10" ht="12.75">
      <c r="A1370" s="98"/>
      <c r="B1370" s="98"/>
      <c r="C1370" s="98"/>
      <c r="D1370" s="98"/>
      <c r="E1370" s="98"/>
      <c r="F1370" s="98"/>
      <c r="G1370" s="98"/>
      <c r="H1370" s="98"/>
      <c r="I1370" s="98"/>
      <c r="J1370" s="98"/>
    </row>
    <row r="1371" spans="1:10" ht="12.75">
      <c r="A1371" s="98"/>
      <c r="B1371" s="98"/>
      <c r="C1371" s="98"/>
      <c r="D1371" s="98"/>
      <c r="E1371" s="98"/>
      <c r="F1371" s="98"/>
      <c r="G1371" s="98"/>
      <c r="H1371" s="98"/>
      <c r="I1371" s="98"/>
      <c r="J1371" s="98"/>
    </row>
    <row r="1372" spans="1:10" ht="12.75">
      <c r="A1372" s="98"/>
      <c r="B1372" s="98"/>
      <c r="C1372" s="98"/>
      <c r="D1372" s="98"/>
      <c r="E1372" s="98"/>
      <c r="F1372" s="98"/>
      <c r="G1372" s="98"/>
      <c r="H1372" s="98"/>
      <c r="I1372" s="98"/>
      <c r="J1372" s="98"/>
    </row>
    <row r="1373" spans="1:10" ht="12.75">
      <c r="A1373" s="98"/>
      <c r="B1373" s="98"/>
      <c r="C1373" s="98"/>
      <c r="D1373" s="98"/>
      <c r="E1373" s="98"/>
      <c r="F1373" s="98"/>
      <c r="G1373" s="98"/>
      <c r="H1373" s="98"/>
      <c r="I1373" s="98"/>
      <c r="J1373" s="98"/>
    </row>
    <row r="1374" spans="1:10" ht="12.75">
      <c r="A1374" s="98"/>
      <c r="B1374" s="98"/>
      <c r="C1374" s="98"/>
      <c r="D1374" s="98"/>
      <c r="E1374" s="98"/>
      <c r="F1374" s="98"/>
      <c r="G1374" s="98"/>
      <c r="H1374" s="98"/>
      <c r="I1374" s="98"/>
      <c r="J1374" s="98"/>
    </row>
    <row r="1375" spans="1:10" ht="12.75">
      <c r="A1375" s="98"/>
      <c r="B1375" s="98"/>
      <c r="C1375" s="98"/>
      <c r="D1375" s="98"/>
      <c r="E1375" s="98"/>
      <c r="F1375" s="98"/>
      <c r="G1375" s="98"/>
      <c r="H1375" s="98"/>
      <c r="I1375" s="98"/>
      <c r="J1375" s="98"/>
    </row>
    <row r="1376" spans="1:10" ht="12.75">
      <c r="A1376" s="98"/>
      <c r="B1376" s="98"/>
      <c r="C1376" s="98"/>
      <c r="D1376" s="98"/>
      <c r="E1376" s="98"/>
      <c r="F1376" s="98"/>
      <c r="G1376" s="98"/>
      <c r="H1376" s="98"/>
      <c r="I1376" s="98"/>
      <c r="J1376" s="98"/>
    </row>
  </sheetData>
  <sheetProtection password="83B0" sheet="1" objects="1" scenarios="1" selectLockedCells="1"/>
  <mergeCells count="1">
    <mergeCell ref="M12:M13"/>
  </mergeCells>
  <printOptions horizontalCentered="1"/>
  <pageMargins left="0.7874015748031497" right="0.7874015748031497" top="0.1968503937007874" bottom="0.1968503937007874" header="0" footer="0"/>
  <pageSetup horizontalDpi="600" verticalDpi="600" orientation="landscape" scale="75" r:id="rId2"/>
  <rowBreaks count="1" manualBreakCount="1">
    <brk id="32" max="31" man="1"/>
  </rowBreaks>
  <colBreaks count="1" manualBreakCount="1">
    <brk id="22" max="65" man="1"/>
  </colBreaks>
  <drawing r:id="rId1"/>
</worksheet>
</file>

<file path=xl/worksheets/sheet6.xml><?xml version="1.0" encoding="utf-8"?>
<worksheet xmlns="http://schemas.openxmlformats.org/spreadsheetml/2006/main" xmlns:r="http://schemas.openxmlformats.org/officeDocument/2006/relationships">
  <sheetPr codeName="Hoja5"/>
  <dimension ref="A1:G466"/>
  <sheetViews>
    <sheetView showGridLines="0" showRowColHeaders="0" zoomScaleSheetLayoutView="100" zoomScalePageLayoutView="0" workbookViewId="0" topLeftCell="A49">
      <selection activeCell="G419" sqref="G419"/>
    </sheetView>
  </sheetViews>
  <sheetFormatPr defaultColWidth="11.421875" defaultRowHeight="12.75"/>
  <cols>
    <col min="1" max="1" width="8.7109375" style="0" customWidth="1"/>
    <col min="2" max="2" width="35.00390625" style="0" customWidth="1"/>
    <col min="3" max="3" width="12.57421875" style="0" bestFit="1" customWidth="1"/>
    <col min="6" max="6" width="14.28125" style="0" customWidth="1"/>
  </cols>
  <sheetData>
    <row r="1" spans="1:7" ht="51.75" customHeight="1">
      <c r="A1" s="98"/>
      <c r="B1" s="98"/>
      <c r="C1" s="98"/>
      <c r="D1" s="98"/>
      <c r="E1" s="98"/>
      <c r="F1" s="98"/>
      <c r="G1" s="98"/>
    </row>
    <row r="2" spans="1:7" ht="18" customHeight="1" thickBot="1">
      <c r="A2" s="98"/>
      <c r="B2" s="102"/>
      <c r="C2" s="102"/>
      <c r="D2" s="102"/>
      <c r="E2" s="102"/>
      <c r="F2" s="102"/>
      <c r="G2" s="98"/>
    </row>
    <row r="3" spans="1:7" ht="18" customHeight="1" thickTop="1">
      <c r="A3" s="98"/>
      <c r="B3" s="299"/>
      <c r="C3" s="299"/>
      <c r="D3" s="299"/>
      <c r="E3" s="299"/>
      <c r="F3" s="299"/>
      <c r="G3" s="98"/>
    </row>
    <row r="4" spans="1:7" ht="21" customHeight="1" thickBot="1">
      <c r="A4" s="299"/>
      <c r="B4" s="362" t="s">
        <v>254</v>
      </c>
      <c r="C4" s="299"/>
      <c r="D4" s="299"/>
      <c r="E4" s="299"/>
      <c r="F4" s="299"/>
      <c r="G4" s="98"/>
    </row>
    <row r="5" spans="1:7" ht="12.75">
      <c r="A5" s="299"/>
      <c r="B5" s="363" t="s">
        <v>23</v>
      </c>
      <c r="C5" s="364">
        <f>+'Parte 2'!C8</f>
        <v>2011</v>
      </c>
      <c r="D5" s="364">
        <f>+'Parte 2'!D8</f>
        <v>2012</v>
      </c>
      <c r="E5" s="365">
        <f>+'Parte 2'!E8</f>
        <v>2013</v>
      </c>
      <c r="F5" s="299"/>
      <c r="G5" s="98"/>
    </row>
    <row r="6" spans="1:7" ht="12.75">
      <c r="A6" s="299"/>
      <c r="B6" s="366" t="s">
        <v>19</v>
      </c>
      <c r="C6" s="367"/>
      <c r="D6" s="367"/>
      <c r="E6" s="368"/>
      <c r="F6" s="299"/>
      <c r="G6" s="98"/>
    </row>
    <row r="7" spans="1:7" ht="12.75">
      <c r="A7" s="299"/>
      <c r="B7" s="369" t="s">
        <v>22</v>
      </c>
      <c r="C7" s="370">
        <f>+'Parte 2'!C10</f>
        <v>39</v>
      </c>
      <c r="D7" s="370">
        <f>+'Parte 2'!D10</f>
        <v>26</v>
      </c>
      <c r="E7" s="371">
        <f>+'Parte 2'!E10</f>
        <v>27</v>
      </c>
      <c r="F7" s="299"/>
      <c r="G7" s="98"/>
    </row>
    <row r="8" spans="1:7" ht="12.75">
      <c r="A8" s="299"/>
      <c r="B8" s="397" t="s">
        <v>3</v>
      </c>
      <c r="C8" s="492">
        <f>'Parte 2'!C11</f>
        <v>21</v>
      </c>
      <c r="D8" s="492">
        <f>'Parte 2'!D11</f>
        <v>23</v>
      </c>
      <c r="E8" s="493">
        <f>'Parte 2'!E11</f>
        <v>18</v>
      </c>
      <c r="F8" s="299"/>
      <c r="G8" s="98"/>
    </row>
    <row r="9" spans="1:7" ht="12.75">
      <c r="A9" s="299"/>
      <c r="B9" s="394" t="s">
        <v>20</v>
      </c>
      <c r="C9" s="395"/>
      <c r="D9" s="395"/>
      <c r="E9" s="396"/>
      <c r="F9" s="299"/>
      <c r="G9" s="98"/>
    </row>
    <row r="10" spans="1:7" ht="12.75">
      <c r="A10" s="299"/>
      <c r="B10" s="369" t="s">
        <v>4</v>
      </c>
      <c r="C10" s="370">
        <f>'Parte 2'!C20</f>
        <v>0</v>
      </c>
      <c r="D10" s="370">
        <f>'Parte 2'!D20</f>
        <v>0</v>
      </c>
      <c r="E10" s="371">
        <f>'Parte 2'!E20</f>
        <v>0</v>
      </c>
      <c r="F10" s="299"/>
      <c r="G10" s="98"/>
    </row>
    <row r="11" spans="1:7" ht="25.5">
      <c r="A11" s="299"/>
      <c r="B11" s="372" t="s">
        <v>152</v>
      </c>
      <c r="C11" s="373">
        <f>+'Parte 2'!C21</f>
        <v>9</v>
      </c>
      <c r="D11" s="373">
        <f>+'Parte 2'!D21</f>
        <v>3</v>
      </c>
      <c r="E11" s="374">
        <f>+'Parte 2'!E21</f>
        <v>23</v>
      </c>
      <c r="F11" s="299"/>
      <c r="G11" s="98"/>
    </row>
    <row r="12" spans="1:7" ht="12.75">
      <c r="A12" s="299"/>
      <c r="B12" s="375" t="s">
        <v>153</v>
      </c>
      <c r="C12" s="376">
        <f>+C11+C8</f>
        <v>30</v>
      </c>
      <c r="D12" s="376">
        <f>+D11+D8</f>
        <v>26</v>
      </c>
      <c r="E12" s="377">
        <f>+E11+E8</f>
        <v>41</v>
      </c>
      <c r="F12" s="299"/>
      <c r="G12" s="98"/>
    </row>
    <row r="13" spans="1:7" ht="12.75">
      <c r="A13" s="299"/>
      <c r="B13" s="391" t="s">
        <v>5</v>
      </c>
      <c r="C13" s="492">
        <f>+'Parte 2'!C53</f>
        <v>40</v>
      </c>
      <c r="D13" s="492">
        <f>+'Parte 2'!D53</f>
        <v>40</v>
      </c>
      <c r="E13" s="493">
        <f>+'Parte 2'!E53</f>
        <v>25</v>
      </c>
      <c r="F13" s="299"/>
      <c r="G13" s="98"/>
    </row>
    <row r="14" spans="1:7" ht="12.75">
      <c r="A14" s="299"/>
      <c r="B14" s="496" t="s">
        <v>1</v>
      </c>
      <c r="C14" s="497"/>
      <c r="D14" s="497"/>
      <c r="E14" s="498"/>
      <c r="F14" s="299"/>
      <c r="G14" s="98"/>
    </row>
    <row r="15" spans="1:7" ht="25.5">
      <c r="A15" s="299"/>
      <c r="B15" s="386" t="s">
        <v>33</v>
      </c>
      <c r="C15" s="494">
        <f>+C7/C13</f>
        <v>0.975</v>
      </c>
      <c r="D15" s="494">
        <f>+D7/D13</f>
        <v>0.65</v>
      </c>
      <c r="E15" s="495">
        <f>+E7/E13</f>
        <v>1.08</v>
      </c>
      <c r="F15" s="299"/>
      <c r="G15" s="98"/>
    </row>
    <row r="16" spans="1:7" ht="26.25" thickBot="1">
      <c r="A16" s="299"/>
      <c r="B16" s="378" t="s">
        <v>218</v>
      </c>
      <c r="C16" s="379">
        <f>+(C11+C8)/C13</f>
        <v>0.75</v>
      </c>
      <c r="D16" s="379">
        <f>+(D11+D8)/D13</f>
        <v>0.65</v>
      </c>
      <c r="E16" s="380">
        <f>+(E11+E8)/E13</f>
        <v>1.64</v>
      </c>
      <c r="F16" s="299"/>
      <c r="G16" s="98"/>
    </row>
    <row r="17" spans="1:7" ht="21" customHeight="1">
      <c r="A17" s="299"/>
      <c r="B17" s="299"/>
      <c r="C17" s="299"/>
      <c r="D17" s="299"/>
      <c r="E17" s="299"/>
      <c r="F17" s="299"/>
      <c r="G17" s="98"/>
    </row>
    <row r="18" spans="1:7" ht="12.75">
      <c r="A18" s="299"/>
      <c r="B18" s="299"/>
      <c r="C18" s="299"/>
      <c r="D18" s="299"/>
      <c r="E18" s="299"/>
      <c r="F18" s="299"/>
      <c r="G18" s="98"/>
    </row>
    <row r="19" spans="1:7" ht="15" customHeight="1">
      <c r="A19" s="299"/>
      <c r="B19" s="381" t="s">
        <v>34</v>
      </c>
      <c r="C19" s="299"/>
      <c r="D19" s="362" t="s">
        <v>177</v>
      </c>
      <c r="E19" s="299"/>
      <c r="F19" s="299"/>
      <c r="G19" s="98"/>
    </row>
    <row r="20" spans="1:7" ht="12.75">
      <c r="A20" s="299"/>
      <c r="B20" s="299"/>
      <c r="C20" s="299"/>
      <c r="D20" s="299"/>
      <c r="E20" s="299"/>
      <c r="F20" s="299"/>
      <c r="G20" s="98"/>
    </row>
    <row r="21" spans="1:7" ht="12.75">
      <c r="A21" s="299"/>
      <c r="B21" s="299"/>
      <c r="C21" s="299"/>
      <c r="D21" s="299"/>
      <c r="E21" s="299"/>
      <c r="F21" s="299"/>
      <c r="G21" s="98"/>
    </row>
    <row r="22" spans="1:7" ht="12.75">
      <c r="A22" s="299"/>
      <c r="B22" s="299"/>
      <c r="C22" s="299"/>
      <c r="D22" s="299"/>
      <c r="E22" s="299"/>
      <c r="F22" s="299"/>
      <c r="G22" s="98"/>
    </row>
    <row r="23" spans="1:7" ht="12.75">
      <c r="A23" s="299"/>
      <c r="B23" s="299"/>
      <c r="C23" s="299"/>
      <c r="D23" s="299"/>
      <c r="E23" s="299"/>
      <c r="F23" s="299"/>
      <c r="G23" s="98"/>
    </row>
    <row r="24" spans="1:7" ht="12.75">
      <c r="A24" s="299"/>
      <c r="B24" s="299"/>
      <c r="C24" s="299"/>
      <c r="D24" s="299"/>
      <c r="E24" s="299"/>
      <c r="F24" s="299"/>
      <c r="G24" s="98"/>
    </row>
    <row r="25" spans="1:7" ht="12.75">
      <c r="A25" s="299"/>
      <c r="B25" s="299"/>
      <c r="C25" s="299"/>
      <c r="D25" s="299"/>
      <c r="E25" s="299"/>
      <c r="F25" s="299"/>
      <c r="G25" s="98"/>
    </row>
    <row r="26" spans="1:7" ht="12.75">
      <c r="A26" s="299"/>
      <c r="B26" s="299"/>
      <c r="C26" s="299"/>
      <c r="D26" s="299"/>
      <c r="E26" s="299"/>
      <c r="F26" s="299"/>
      <c r="G26" s="98"/>
    </row>
    <row r="27" spans="1:7" ht="12.75">
      <c r="A27" s="299"/>
      <c r="B27" s="299"/>
      <c r="C27" s="299"/>
      <c r="D27" s="299"/>
      <c r="E27" s="299"/>
      <c r="F27" s="299"/>
      <c r="G27" s="98"/>
    </row>
    <row r="28" spans="1:7" ht="12.75">
      <c r="A28" s="299"/>
      <c r="B28" s="299"/>
      <c r="C28" s="299"/>
      <c r="D28" s="299"/>
      <c r="E28" s="299"/>
      <c r="F28" s="299"/>
      <c r="G28" s="98"/>
    </row>
    <row r="29" spans="1:7" ht="12.75">
      <c r="A29" s="299"/>
      <c r="B29" s="299"/>
      <c r="C29" s="299"/>
      <c r="D29" s="299"/>
      <c r="E29" s="299"/>
      <c r="F29" s="299"/>
      <c r="G29" s="98"/>
    </row>
    <row r="30" spans="1:7" ht="12.75">
      <c r="A30" s="299"/>
      <c r="B30" s="299"/>
      <c r="C30" s="299"/>
      <c r="D30" s="299"/>
      <c r="E30" s="299"/>
      <c r="F30" s="299"/>
      <c r="G30" s="98"/>
    </row>
    <row r="31" spans="1:7" ht="12.75">
      <c r="A31" s="299"/>
      <c r="B31" s="299"/>
      <c r="C31" s="299"/>
      <c r="D31" s="299"/>
      <c r="E31" s="299"/>
      <c r="F31" s="299"/>
      <c r="G31" s="98"/>
    </row>
    <row r="32" spans="1:7" ht="12.75">
      <c r="A32" s="299"/>
      <c r="B32" s="299"/>
      <c r="C32" s="299"/>
      <c r="D32" s="299"/>
      <c r="E32" s="299"/>
      <c r="F32" s="299"/>
      <c r="G32" s="98"/>
    </row>
    <row r="33" spans="1:7" ht="12.75">
      <c r="A33" s="299"/>
      <c r="B33" s="381" t="s">
        <v>215</v>
      </c>
      <c r="C33" s="299"/>
      <c r="D33" s="550" t="s">
        <v>216</v>
      </c>
      <c r="E33" s="550"/>
      <c r="F33" s="550"/>
      <c r="G33" s="98"/>
    </row>
    <row r="34" spans="1:7" ht="12.75">
      <c r="A34" s="299"/>
      <c r="B34" s="299"/>
      <c r="C34" s="299"/>
      <c r="D34" s="299"/>
      <c r="E34" s="299"/>
      <c r="F34" s="299"/>
      <c r="G34" s="98"/>
    </row>
    <row r="35" spans="1:7" ht="12.75">
      <c r="A35" s="299"/>
      <c r="B35" s="299"/>
      <c r="C35" s="299"/>
      <c r="D35" s="299"/>
      <c r="E35" s="299"/>
      <c r="F35" s="299"/>
      <c r="G35" s="98"/>
    </row>
    <row r="36" spans="1:7" ht="12.75">
      <c r="A36" s="299"/>
      <c r="B36" s="299"/>
      <c r="C36" s="299"/>
      <c r="D36" s="299"/>
      <c r="E36" s="299"/>
      <c r="F36" s="299"/>
      <c r="G36" s="98"/>
    </row>
    <row r="37" spans="1:7" ht="12.75">
      <c r="A37" s="299"/>
      <c r="B37" s="299"/>
      <c r="C37" s="299"/>
      <c r="D37" s="299"/>
      <c r="E37" s="299"/>
      <c r="F37" s="299"/>
      <c r="G37" s="98"/>
    </row>
    <row r="38" spans="1:7" ht="12.75">
      <c r="A38" s="299"/>
      <c r="B38" s="299"/>
      <c r="C38" s="299"/>
      <c r="D38" s="299"/>
      <c r="E38" s="299"/>
      <c r="F38" s="299"/>
      <c r="G38" s="98"/>
    </row>
    <row r="39" spans="1:7" ht="12.75">
      <c r="A39" s="299"/>
      <c r="B39" s="299"/>
      <c r="C39" s="299"/>
      <c r="D39" s="299"/>
      <c r="E39" s="299"/>
      <c r="F39" s="299"/>
      <c r="G39" s="98"/>
    </row>
    <row r="40" spans="1:7" ht="12.75">
      <c r="A40" s="299"/>
      <c r="B40" s="299"/>
      <c r="C40" s="299"/>
      <c r="D40" s="299"/>
      <c r="E40" s="299"/>
      <c r="F40" s="299"/>
      <c r="G40" s="98"/>
    </row>
    <row r="41" spans="1:7" ht="12.75">
      <c r="A41" s="299"/>
      <c r="B41" s="299"/>
      <c r="C41" s="299"/>
      <c r="D41" s="299"/>
      <c r="E41" s="299"/>
      <c r="F41" s="299"/>
      <c r="G41" s="98"/>
    </row>
    <row r="42" spans="1:7" ht="12.75">
      <c r="A42" s="299"/>
      <c r="B42" s="299"/>
      <c r="C42" s="299"/>
      <c r="D42" s="299"/>
      <c r="E42" s="299"/>
      <c r="F42" s="299"/>
      <c r="G42" s="98"/>
    </row>
    <row r="43" spans="1:7" ht="12.75">
      <c r="A43" s="299"/>
      <c r="B43" s="299"/>
      <c r="C43" s="299"/>
      <c r="D43" s="299"/>
      <c r="E43" s="299"/>
      <c r="F43" s="299"/>
      <c r="G43" s="98"/>
    </row>
    <row r="44" spans="1:7" ht="12.75">
      <c r="A44" s="299"/>
      <c r="B44" s="299"/>
      <c r="C44" s="299"/>
      <c r="D44" s="299"/>
      <c r="E44" s="299"/>
      <c r="F44" s="299"/>
      <c r="G44" s="98"/>
    </row>
    <row r="45" spans="1:7" ht="12.75">
      <c r="A45" s="299"/>
      <c r="B45" s="299"/>
      <c r="C45" s="299"/>
      <c r="D45" s="299"/>
      <c r="E45" s="299"/>
      <c r="F45" s="299"/>
      <c r="G45" s="98"/>
    </row>
    <row r="46" spans="1:7" ht="12.75">
      <c r="A46" s="299"/>
      <c r="B46" s="299"/>
      <c r="C46" s="299"/>
      <c r="D46" s="299"/>
      <c r="E46" s="299"/>
      <c r="F46" s="299"/>
      <c r="G46" s="98"/>
    </row>
    <row r="47" spans="1:7" ht="12.75">
      <c r="A47" s="299"/>
      <c r="B47" s="299"/>
      <c r="C47" s="299"/>
      <c r="D47" s="299"/>
      <c r="E47" s="299"/>
      <c r="F47" s="299"/>
      <c r="G47" s="98"/>
    </row>
    <row r="48" spans="1:7" ht="12.75">
      <c r="A48" s="299"/>
      <c r="B48" s="299"/>
      <c r="C48" s="299"/>
      <c r="D48" s="299"/>
      <c r="E48" s="299"/>
      <c r="F48" s="299"/>
      <c r="G48" s="98"/>
    </row>
    <row r="49" spans="1:7" ht="12.75">
      <c r="A49" s="299"/>
      <c r="B49" s="299"/>
      <c r="C49" s="299"/>
      <c r="D49" s="299"/>
      <c r="E49" s="299"/>
      <c r="F49" s="299"/>
      <c r="G49" s="98"/>
    </row>
    <row r="50" spans="1:7" ht="6.75" customHeight="1">
      <c r="A50" s="299"/>
      <c r="B50" s="299"/>
      <c r="C50" s="299"/>
      <c r="D50" s="299"/>
      <c r="E50" s="299"/>
      <c r="F50" s="299"/>
      <c r="G50" s="98"/>
    </row>
    <row r="51" spans="1:7" ht="7.5" customHeight="1">
      <c r="A51" s="299"/>
      <c r="B51" s="299"/>
      <c r="C51" s="299"/>
      <c r="D51" s="299"/>
      <c r="E51" s="299"/>
      <c r="F51" s="299"/>
      <c r="G51" s="98"/>
    </row>
    <row r="52" spans="1:7" ht="16.5" customHeight="1">
      <c r="A52" s="98"/>
      <c r="B52" s="123"/>
      <c r="C52" s="98"/>
      <c r="D52" s="98"/>
      <c r="E52" s="98"/>
      <c r="F52" s="98"/>
      <c r="G52" s="98"/>
    </row>
    <row r="53" spans="1:7" ht="18" customHeight="1" thickBot="1">
      <c r="A53" s="98"/>
      <c r="B53" s="123" t="s">
        <v>255</v>
      </c>
      <c r="C53" s="98"/>
      <c r="D53" s="98"/>
      <c r="E53" s="98"/>
      <c r="F53" s="98"/>
      <c r="G53" s="98"/>
    </row>
    <row r="54" spans="1:7" ht="12.75">
      <c r="A54" s="98"/>
      <c r="B54" s="382" t="s">
        <v>23</v>
      </c>
      <c r="C54" s="383">
        <f>+C5</f>
        <v>2011</v>
      </c>
      <c r="D54" s="383">
        <f>+D5</f>
        <v>2012</v>
      </c>
      <c r="E54" s="384">
        <f>+E5</f>
        <v>2013</v>
      </c>
      <c r="F54" s="98"/>
      <c r="G54" s="98"/>
    </row>
    <row r="55" spans="1:7" ht="12.75">
      <c r="A55" s="98"/>
      <c r="B55" s="385" t="s">
        <v>154</v>
      </c>
      <c r="C55" s="367"/>
      <c r="D55" s="367"/>
      <c r="E55" s="368"/>
      <c r="F55" s="98"/>
      <c r="G55" s="98"/>
    </row>
    <row r="56" spans="1:7" ht="12.75">
      <c r="A56" s="98"/>
      <c r="B56" s="386" t="s">
        <v>6</v>
      </c>
      <c r="C56" s="387">
        <f>+'Parte 2'!C27</f>
        <v>553.57</v>
      </c>
      <c r="D56" s="387">
        <f>+'Parte 2'!D27</f>
        <v>547.69</v>
      </c>
      <c r="E56" s="388">
        <f>+'Parte 2'!E27</f>
        <v>545.05</v>
      </c>
      <c r="F56" s="98"/>
      <c r="G56" s="98"/>
    </row>
    <row r="57" spans="1:7" ht="12.75">
      <c r="A57" s="98"/>
      <c r="B57" s="375" t="s">
        <v>11</v>
      </c>
      <c r="C57" s="389">
        <f>+'Parte 2'!C28</f>
        <v>644</v>
      </c>
      <c r="D57" s="389">
        <f>+'Parte 2'!D28</f>
        <v>651</v>
      </c>
      <c r="E57" s="390">
        <f>+'Parte 2'!E28</f>
        <v>623</v>
      </c>
      <c r="F57" s="98"/>
      <c r="G57" s="98"/>
    </row>
    <row r="58" spans="1:7" ht="12.75">
      <c r="A58" s="98"/>
      <c r="B58" s="391" t="s">
        <v>12</v>
      </c>
      <c r="C58" s="392">
        <f>+'Parte 2'!C29</f>
        <v>491</v>
      </c>
      <c r="D58" s="392">
        <f>+'Parte 2'!D29</f>
        <v>457</v>
      </c>
      <c r="E58" s="393">
        <f>+'Parte 2'!E29</f>
        <v>460</v>
      </c>
      <c r="F58" s="98"/>
      <c r="G58" s="98"/>
    </row>
    <row r="59" spans="1:7" ht="12.75">
      <c r="A59" s="98"/>
      <c r="B59" s="394" t="s">
        <v>35</v>
      </c>
      <c r="C59" s="395"/>
      <c r="D59" s="395"/>
      <c r="E59" s="396"/>
      <c r="F59" s="98"/>
      <c r="G59" s="98"/>
    </row>
    <row r="60" spans="1:7" ht="25.5">
      <c r="A60" s="98"/>
      <c r="B60" s="386" t="s">
        <v>7</v>
      </c>
      <c r="C60" s="370">
        <f>+'Parte 2'!C31</f>
        <v>2</v>
      </c>
      <c r="D60" s="370">
        <f>+'Parte 2'!D31</f>
        <v>3</v>
      </c>
      <c r="E60" s="371">
        <f>+'Parte 2'!E31</f>
        <v>0</v>
      </c>
      <c r="F60" s="98"/>
      <c r="G60" s="98"/>
    </row>
    <row r="61" spans="1:7" ht="25.5">
      <c r="A61" s="98"/>
      <c r="B61" s="397" t="s">
        <v>36</v>
      </c>
      <c r="C61" s="212">
        <f>+C60/'Parte 2'!C22</f>
        <v>0.06666666666666667</v>
      </c>
      <c r="D61" s="212">
        <f>+D60/'Parte 2'!D22</f>
        <v>0.11538461538461539</v>
      </c>
      <c r="E61" s="398">
        <f>+E60/'Parte 2'!E22</f>
        <v>0</v>
      </c>
      <c r="F61" s="98"/>
      <c r="G61" s="98"/>
    </row>
    <row r="62" spans="1:7" ht="12.75">
      <c r="A62" s="98"/>
      <c r="B62" s="399" t="s">
        <v>37</v>
      </c>
      <c r="C62" s="400"/>
      <c r="D62" s="400"/>
      <c r="E62" s="401"/>
      <c r="F62" s="98"/>
      <c r="G62" s="98"/>
    </row>
    <row r="63" spans="1:7" ht="12.75">
      <c r="A63" s="98"/>
      <c r="B63" s="402" t="s">
        <v>9</v>
      </c>
      <c r="C63" s="403">
        <f>+'Parte 2'!C33</f>
        <v>555.47</v>
      </c>
      <c r="D63" s="403">
        <f>+'Parte 2'!D33</f>
        <v>558.91</v>
      </c>
      <c r="E63" s="404">
        <f>+'Parte 2'!E33</f>
        <v>563.41</v>
      </c>
      <c r="F63" s="98"/>
      <c r="G63" s="98"/>
    </row>
    <row r="64" spans="1:7" ht="12.75">
      <c r="A64" s="98"/>
      <c r="B64" s="405" t="s">
        <v>155</v>
      </c>
      <c r="C64" s="406">
        <f>+'Parte 2'!C35</f>
        <v>500</v>
      </c>
      <c r="D64" s="406">
        <f>+'Parte 2'!D35</f>
        <v>502</v>
      </c>
      <c r="E64" s="407">
        <f>+'Parte 2'!E35</f>
        <v>501</v>
      </c>
      <c r="F64" s="98"/>
      <c r="G64" s="98"/>
    </row>
    <row r="65" spans="1:7" ht="12.75">
      <c r="A65" s="98"/>
      <c r="B65" s="408" t="s">
        <v>21</v>
      </c>
      <c r="C65" s="409"/>
      <c r="D65" s="409"/>
      <c r="E65" s="410"/>
      <c r="F65" s="98"/>
      <c r="G65" s="98"/>
    </row>
    <row r="66" spans="1:7" ht="25.5">
      <c r="A66" s="98"/>
      <c r="B66" s="386" t="s">
        <v>10</v>
      </c>
      <c r="C66" s="411">
        <f>+'Parte 2'!C37</f>
        <v>5.73</v>
      </c>
      <c r="D66" s="411">
        <f>+'Parte 2'!D37</f>
        <v>5.89</v>
      </c>
      <c r="E66" s="412">
        <f>+'Parte 2'!E37</f>
        <v>5.82</v>
      </c>
      <c r="F66" s="98"/>
      <c r="G66" s="98"/>
    </row>
    <row r="67" spans="1:7" ht="13.5" thickBot="1">
      <c r="A67" s="98"/>
      <c r="B67" s="378" t="s">
        <v>13</v>
      </c>
      <c r="C67" s="413">
        <f>+'Parte 2'!C38</f>
        <v>0.37</v>
      </c>
      <c r="D67" s="413">
        <f>+'Parte 2'!D38</f>
        <v>0.36</v>
      </c>
      <c r="E67" s="414">
        <f>+'Parte 2'!E38</f>
        <v>0.3</v>
      </c>
      <c r="F67" s="98"/>
      <c r="G67" s="98"/>
    </row>
    <row r="68" spans="1:7" ht="12.75">
      <c r="A68" s="98"/>
      <c r="B68" s="98"/>
      <c r="C68" s="98"/>
      <c r="D68" s="98"/>
      <c r="E68" s="98"/>
      <c r="F68" s="98"/>
      <c r="G68" s="98"/>
    </row>
    <row r="69" spans="1:7" ht="12.75">
      <c r="A69" s="98"/>
      <c r="B69" s="98"/>
      <c r="C69" s="98"/>
      <c r="D69" s="98"/>
      <c r="E69" s="98"/>
      <c r="F69" s="98"/>
      <c r="G69" s="98"/>
    </row>
    <row r="70" spans="1:7" ht="12.75">
      <c r="A70" s="98"/>
      <c r="B70" s="123" t="s">
        <v>39</v>
      </c>
      <c r="C70" s="123" t="s">
        <v>44</v>
      </c>
      <c r="D70" s="98"/>
      <c r="E70" s="98"/>
      <c r="F70" s="98"/>
      <c r="G70" s="98"/>
    </row>
    <row r="71" spans="1:7" ht="12.75">
      <c r="A71" s="98"/>
      <c r="B71" s="98"/>
      <c r="C71" s="98"/>
      <c r="D71" s="98"/>
      <c r="E71" s="98"/>
      <c r="F71" s="98"/>
      <c r="G71" s="98"/>
    </row>
    <row r="72" spans="1:7" ht="12.75">
      <c r="A72" s="98"/>
      <c r="B72" s="98"/>
      <c r="C72" s="98"/>
      <c r="D72" s="98"/>
      <c r="E72" s="98"/>
      <c r="F72" s="98"/>
      <c r="G72" s="98"/>
    </row>
    <row r="73" spans="1:7" ht="12.75">
      <c r="A73" s="98"/>
      <c r="B73" s="98"/>
      <c r="C73" s="98"/>
      <c r="D73" s="98"/>
      <c r="E73" s="98"/>
      <c r="F73" s="98"/>
      <c r="G73" s="98"/>
    </row>
    <row r="74" spans="1:7" ht="12.75">
      <c r="A74" s="98"/>
      <c r="B74" s="98"/>
      <c r="C74" s="98"/>
      <c r="D74" s="98"/>
      <c r="E74" s="98"/>
      <c r="F74" s="98"/>
      <c r="G74" s="98"/>
    </row>
    <row r="75" spans="1:7" ht="12.75">
      <c r="A75" s="98"/>
      <c r="B75" s="98"/>
      <c r="C75" s="98"/>
      <c r="D75" s="98"/>
      <c r="E75" s="98"/>
      <c r="F75" s="98"/>
      <c r="G75" s="98"/>
    </row>
    <row r="76" spans="1:7" ht="12.75">
      <c r="A76" s="98"/>
      <c r="B76" s="98"/>
      <c r="C76" s="98"/>
      <c r="D76" s="98"/>
      <c r="E76" s="98"/>
      <c r="F76" s="98"/>
      <c r="G76" s="98"/>
    </row>
    <row r="77" spans="1:7" ht="12.75">
      <c r="A77" s="98"/>
      <c r="B77" s="98"/>
      <c r="C77" s="98"/>
      <c r="D77" s="98"/>
      <c r="E77" s="98"/>
      <c r="F77" s="98"/>
      <c r="G77" s="98"/>
    </row>
    <row r="78" spans="1:7" ht="12.75">
      <c r="A78" s="98"/>
      <c r="B78" s="98"/>
      <c r="C78" s="98"/>
      <c r="D78" s="98"/>
      <c r="E78" s="98"/>
      <c r="F78" s="98"/>
      <c r="G78" s="98"/>
    </row>
    <row r="79" spans="1:7" ht="12.75">
      <c r="A79" s="98"/>
      <c r="B79" s="123" t="s">
        <v>38</v>
      </c>
      <c r="C79" s="98"/>
      <c r="D79" s="98"/>
      <c r="E79" s="98"/>
      <c r="F79" s="98"/>
      <c r="G79" s="98"/>
    </row>
    <row r="80" spans="1:7" ht="12.75">
      <c r="A80" s="98"/>
      <c r="B80" s="98"/>
      <c r="C80" s="98"/>
      <c r="D80" s="98"/>
      <c r="E80" s="98"/>
      <c r="F80" s="98"/>
      <c r="G80" s="98"/>
    </row>
    <row r="81" spans="1:7" ht="12.75">
      <c r="A81" s="98"/>
      <c r="B81" s="98"/>
      <c r="C81" s="98"/>
      <c r="D81" s="98"/>
      <c r="E81" s="98"/>
      <c r="F81" s="98"/>
      <c r="G81" s="98"/>
    </row>
    <row r="82" spans="1:7" ht="12.75">
      <c r="A82" s="98"/>
      <c r="B82" s="123" t="s">
        <v>40</v>
      </c>
      <c r="C82" s="123" t="s">
        <v>41</v>
      </c>
      <c r="D82" s="98"/>
      <c r="E82" s="98"/>
      <c r="F82" s="98"/>
      <c r="G82" s="98"/>
    </row>
    <row r="83" spans="1:7" ht="12.75">
      <c r="A83" s="98"/>
      <c r="B83" s="98"/>
      <c r="C83" s="98"/>
      <c r="D83" s="98"/>
      <c r="E83" s="98"/>
      <c r="F83" s="98"/>
      <c r="G83" s="98"/>
    </row>
    <row r="84" spans="1:7" ht="12.75">
      <c r="A84" s="98"/>
      <c r="B84" s="98"/>
      <c r="C84" s="98"/>
      <c r="D84" s="98"/>
      <c r="E84" s="98"/>
      <c r="F84" s="98"/>
      <c r="G84" s="98"/>
    </row>
    <row r="85" spans="1:7" ht="12.75">
      <c r="A85" s="98"/>
      <c r="B85" s="98"/>
      <c r="C85" s="98"/>
      <c r="D85" s="98"/>
      <c r="E85" s="98"/>
      <c r="F85" s="98"/>
      <c r="G85" s="98"/>
    </row>
    <row r="86" spans="1:7" ht="12.75">
      <c r="A86" s="98"/>
      <c r="B86" s="98"/>
      <c r="C86" s="98"/>
      <c r="D86" s="98"/>
      <c r="E86" s="98"/>
      <c r="F86" s="98"/>
      <c r="G86" s="98"/>
    </row>
    <row r="87" spans="1:7" ht="12.75">
      <c r="A87" s="98"/>
      <c r="B87" s="98"/>
      <c r="C87" s="98"/>
      <c r="D87" s="98"/>
      <c r="E87" s="98"/>
      <c r="F87" s="98"/>
      <c r="G87" s="98"/>
    </row>
    <row r="88" spans="1:7" ht="12.75">
      <c r="A88" s="98"/>
      <c r="B88" s="98"/>
      <c r="C88" s="98"/>
      <c r="D88" s="98"/>
      <c r="E88" s="98"/>
      <c r="F88" s="98"/>
      <c r="G88" s="98"/>
    </row>
    <row r="89" spans="1:7" ht="12.75">
      <c r="A89" s="98"/>
      <c r="B89" s="98"/>
      <c r="C89" s="98"/>
      <c r="D89" s="98"/>
      <c r="E89" s="98"/>
      <c r="F89" s="98"/>
      <c r="G89" s="98"/>
    </row>
    <row r="90" spans="1:7" ht="12.75">
      <c r="A90" s="98"/>
      <c r="B90" s="98"/>
      <c r="C90" s="98"/>
      <c r="D90" s="98"/>
      <c r="E90" s="98"/>
      <c r="F90" s="98"/>
      <c r="G90" s="98"/>
    </row>
    <row r="91" spans="1:7" ht="12.75">
      <c r="A91" s="98"/>
      <c r="B91" s="98"/>
      <c r="C91" s="98"/>
      <c r="D91" s="98"/>
      <c r="E91" s="98"/>
      <c r="F91" s="98"/>
      <c r="G91" s="98"/>
    </row>
    <row r="92" spans="1:7" ht="12.75">
      <c r="A92" s="98"/>
      <c r="B92" s="98"/>
      <c r="C92" s="98"/>
      <c r="D92" s="98"/>
      <c r="E92" s="98"/>
      <c r="F92" s="98"/>
      <c r="G92" s="98"/>
    </row>
    <row r="93" spans="1:7" ht="12.75">
      <c r="A93" s="98"/>
      <c r="B93" s="98"/>
      <c r="C93" s="98"/>
      <c r="D93" s="98"/>
      <c r="E93" s="98"/>
      <c r="F93" s="98"/>
      <c r="G93" s="98"/>
    </row>
    <row r="94" spans="1:7" ht="12.75">
      <c r="A94" s="98"/>
      <c r="B94" s="98"/>
      <c r="C94" s="98"/>
      <c r="D94" s="98"/>
      <c r="E94" s="98"/>
      <c r="F94" s="98"/>
      <c r="G94" s="98"/>
    </row>
    <row r="95" spans="1:7" ht="12.75">
      <c r="A95" s="98"/>
      <c r="B95" s="98"/>
      <c r="C95" s="98"/>
      <c r="D95" s="98"/>
      <c r="E95" s="98"/>
      <c r="F95" s="98"/>
      <c r="G95" s="98"/>
    </row>
    <row r="96" spans="1:7" ht="12.75">
      <c r="A96" s="98"/>
      <c r="B96" s="98"/>
      <c r="C96" s="98"/>
      <c r="D96" s="98"/>
      <c r="E96" s="98"/>
      <c r="F96" s="98"/>
      <c r="G96" s="98"/>
    </row>
    <row r="97" spans="1:7" ht="12.75">
      <c r="A97" s="98"/>
      <c r="B97" s="98"/>
      <c r="C97" s="98"/>
      <c r="D97" s="98"/>
      <c r="E97" s="98"/>
      <c r="F97" s="98"/>
      <c r="G97" s="98"/>
    </row>
    <row r="98" spans="1:7" ht="12.75">
      <c r="A98" s="98"/>
      <c r="B98" s="98"/>
      <c r="C98" s="98"/>
      <c r="D98" s="98"/>
      <c r="E98" s="98"/>
      <c r="F98" s="98"/>
      <c r="G98" s="98"/>
    </row>
    <row r="99" spans="1:7" ht="12.75">
      <c r="A99" s="98"/>
      <c r="B99" s="98"/>
      <c r="C99" s="98"/>
      <c r="D99" s="98"/>
      <c r="E99" s="98"/>
      <c r="F99" s="98"/>
      <c r="G99" s="98"/>
    </row>
    <row r="100" spans="1:7" ht="13.5" thickBot="1">
      <c r="A100" s="98"/>
      <c r="B100" s="123" t="s">
        <v>256</v>
      </c>
      <c r="C100" s="98"/>
      <c r="D100" s="98"/>
      <c r="E100" s="98"/>
      <c r="F100" s="98"/>
      <c r="G100" s="98"/>
    </row>
    <row r="101" spans="1:7" ht="12.75">
      <c r="A101" s="98"/>
      <c r="B101" s="415" t="s">
        <v>23</v>
      </c>
      <c r="C101" s="364">
        <f>+C54</f>
        <v>2011</v>
      </c>
      <c r="D101" s="364">
        <f>+D54</f>
        <v>2012</v>
      </c>
      <c r="E101" s="365">
        <f>+E54</f>
        <v>2013</v>
      </c>
      <c r="F101" s="98"/>
      <c r="G101" s="98"/>
    </row>
    <row r="102" spans="1:7" ht="12.75">
      <c r="A102" s="98"/>
      <c r="B102" s="416" t="s">
        <v>42</v>
      </c>
      <c r="C102" s="417"/>
      <c r="D102" s="417"/>
      <c r="E102" s="418"/>
      <c r="F102" s="98"/>
      <c r="G102" s="98"/>
    </row>
    <row r="103" spans="1:7" ht="25.5">
      <c r="A103" s="98"/>
      <c r="B103" s="419" t="s">
        <v>156</v>
      </c>
      <c r="C103" s="420">
        <f>'Parte 2'!C13/'Parte 2'!C22</f>
        <v>0.1</v>
      </c>
      <c r="D103" s="420">
        <f>'Parte 2'!D13/'Parte 2'!D22</f>
        <v>0.038461538461538464</v>
      </c>
      <c r="E103" s="421">
        <f>'Parte 2'!E13/'Parte 2'!E22</f>
        <v>0.04878048780487805</v>
      </c>
      <c r="F103" s="98"/>
      <c r="G103" s="98"/>
    </row>
    <row r="104" spans="1:7" ht="25.5">
      <c r="A104" s="98"/>
      <c r="B104" s="397" t="s">
        <v>306</v>
      </c>
      <c r="C104" s="212">
        <f>'Parte 2'!C14/'Parte 2'!C22</f>
        <v>0.13333333333333333</v>
      </c>
      <c r="D104" s="212">
        <f>'Parte 2'!D14/'Parte 2'!D22</f>
        <v>0.038461538461538464</v>
      </c>
      <c r="E104" s="398">
        <f>'Parte 2'!E14/'Parte 2'!E22</f>
        <v>0.14634146341463414</v>
      </c>
      <c r="F104" s="98"/>
      <c r="G104" s="98"/>
    </row>
    <row r="105" spans="1:7" ht="12.75">
      <c r="A105" s="98"/>
      <c r="B105" s="399" t="s">
        <v>43</v>
      </c>
      <c r="C105" s="422"/>
      <c r="D105" s="422"/>
      <c r="E105" s="423"/>
      <c r="F105" s="98"/>
      <c r="G105" s="98"/>
    </row>
    <row r="106" spans="1:7" ht="25.5">
      <c r="A106" s="98"/>
      <c r="B106" s="402" t="s">
        <v>157</v>
      </c>
      <c r="C106" s="424">
        <f>'Parte 2'!C16/'Parte 2'!C11</f>
        <v>0.19047619047619047</v>
      </c>
      <c r="D106" s="424">
        <f>'Parte 2'!D16/'Parte 2'!D11</f>
        <v>0.21739130434782608</v>
      </c>
      <c r="E106" s="425">
        <f>'Parte 2'!E16/'Parte 2'!E11</f>
        <v>0.05555555555555555</v>
      </c>
      <c r="F106" s="426">
        <f>AVERAGE(C106:E106)</f>
        <v>0.15447435012652402</v>
      </c>
      <c r="G106" s="98"/>
    </row>
    <row r="107" spans="1:7" ht="26.25" customHeight="1">
      <c r="A107" s="98"/>
      <c r="B107" s="375" t="s">
        <v>158</v>
      </c>
      <c r="C107" s="427">
        <f>'Parte 2'!C17/'Parte 2'!C11</f>
        <v>0.8095238095238095</v>
      </c>
      <c r="D107" s="427">
        <f>'Parte 2'!D17/'Parte 2'!D11</f>
        <v>0.782608695652174</v>
      </c>
      <c r="E107" s="428">
        <f>'Parte 2'!E17/'Parte 2'!E11</f>
        <v>0.8888888888888888</v>
      </c>
      <c r="F107" s="426">
        <f>AVERAGE(C107:E107)</f>
        <v>0.8270071313549575</v>
      </c>
      <c r="G107" s="98"/>
    </row>
    <row r="108" spans="1:7" ht="26.25" thickBot="1">
      <c r="A108" s="98"/>
      <c r="B108" s="378" t="s">
        <v>159</v>
      </c>
      <c r="C108" s="429">
        <f>'Parte 2'!C18/'Parte 2'!C11</f>
        <v>0</v>
      </c>
      <c r="D108" s="429">
        <f>'Parte 2'!D18/'Parte 2'!D11</f>
        <v>0</v>
      </c>
      <c r="E108" s="430">
        <f>'Parte 2'!E18/'Parte 2'!E11</f>
        <v>0.05555555555555555</v>
      </c>
      <c r="F108" s="426">
        <f>AVERAGE(C108:E108)</f>
        <v>0.018518518518518517</v>
      </c>
      <c r="G108" s="98"/>
    </row>
    <row r="109" spans="1:7" ht="12.75">
      <c r="A109" s="98"/>
      <c r="B109" s="98"/>
      <c r="C109" s="431"/>
      <c r="D109" s="431"/>
      <c r="E109" s="431"/>
      <c r="F109" s="98"/>
      <c r="G109" s="98"/>
    </row>
    <row r="110" spans="1:7" ht="21.75" customHeight="1">
      <c r="A110" s="98"/>
      <c r="B110" s="98"/>
      <c r="C110" s="98"/>
      <c r="D110" s="98"/>
      <c r="E110" s="98"/>
      <c r="F110" s="98"/>
      <c r="G110" s="98"/>
    </row>
    <row r="111" spans="1:7" ht="25.5" customHeight="1">
      <c r="A111" s="98"/>
      <c r="B111" s="98"/>
      <c r="C111" s="98"/>
      <c r="D111" s="98"/>
      <c r="E111" s="98"/>
      <c r="F111" s="98"/>
      <c r="G111" s="98"/>
    </row>
    <row r="112" spans="1:7" ht="25.5" customHeight="1">
      <c r="A112" s="98"/>
      <c r="B112" s="98"/>
      <c r="C112" s="98"/>
      <c r="D112" s="98"/>
      <c r="E112" s="98"/>
      <c r="F112" s="98"/>
      <c r="G112" s="98"/>
    </row>
    <row r="113" spans="1:7" ht="12.75">
      <c r="A113" s="98"/>
      <c r="B113" s="123"/>
      <c r="C113" s="123"/>
      <c r="D113" s="98"/>
      <c r="E113" s="98"/>
      <c r="F113" s="98"/>
      <c r="G113" s="98"/>
    </row>
    <row r="114" spans="1:7" ht="12.75">
      <c r="A114" s="98"/>
      <c r="B114" s="123"/>
      <c r="C114" s="98"/>
      <c r="D114" s="98"/>
      <c r="E114" s="98"/>
      <c r="F114" s="98"/>
      <c r="G114" s="98"/>
    </row>
    <row r="115" spans="1:7" ht="12.75">
      <c r="A115" s="98"/>
      <c r="B115" s="98"/>
      <c r="C115" s="98"/>
      <c r="D115" s="98"/>
      <c r="E115" s="98"/>
      <c r="F115" s="98"/>
      <c r="G115" s="98"/>
    </row>
    <row r="116" spans="1:7" ht="12.75">
      <c r="A116" s="98"/>
      <c r="B116" s="98"/>
      <c r="C116" s="98"/>
      <c r="D116" s="98"/>
      <c r="E116" s="98"/>
      <c r="F116" s="98"/>
      <c r="G116" s="98"/>
    </row>
    <row r="117" spans="1:7" ht="12.75">
      <c r="A117" s="98"/>
      <c r="B117" s="98"/>
      <c r="C117" s="98"/>
      <c r="D117" s="98"/>
      <c r="E117" s="98"/>
      <c r="F117" s="98"/>
      <c r="G117" s="98"/>
    </row>
    <row r="118" spans="1:7" ht="12.75">
      <c r="A118" s="98"/>
      <c r="B118" s="98"/>
      <c r="C118" s="98"/>
      <c r="D118" s="98"/>
      <c r="E118" s="98"/>
      <c r="F118" s="98"/>
      <c r="G118" s="98"/>
    </row>
    <row r="119" spans="1:7" ht="12.75">
      <c r="A119" s="98"/>
      <c r="B119" s="98"/>
      <c r="C119" s="98"/>
      <c r="D119" s="98"/>
      <c r="E119" s="98"/>
      <c r="F119" s="98"/>
      <c r="G119" s="98"/>
    </row>
    <row r="120" spans="1:7" ht="12.75">
      <c r="A120" s="98"/>
      <c r="B120" s="98"/>
      <c r="C120" s="98"/>
      <c r="D120" s="98"/>
      <c r="E120" s="98"/>
      <c r="F120" s="98"/>
      <c r="G120" s="98"/>
    </row>
    <row r="121" spans="1:7" ht="12.75">
      <c r="A121" s="98"/>
      <c r="B121" s="98"/>
      <c r="C121" s="98"/>
      <c r="D121" s="98"/>
      <c r="E121" s="98"/>
      <c r="F121" s="98"/>
      <c r="G121" s="98"/>
    </row>
    <row r="122" spans="1:7" ht="12.75">
      <c r="A122" s="98"/>
      <c r="B122" s="98"/>
      <c r="C122" s="98"/>
      <c r="D122" s="98"/>
      <c r="E122" s="98"/>
      <c r="F122" s="98"/>
      <c r="G122" s="98"/>
    </row>
    <row r="123" spans="1:7" ht="12.75">
      <c r="A123" s="98"/>
      <c r="B123" s="98"/>
      <c r="C123" s="98"/>
      <c r="D123" s="98"/>
      <c r="E123" s="98"/>
      <c r="F123" s="98"/>
      <c r="G123" s="98"/>
    </row>
    <row r="124" spans="1:7" ht="12.75">
      <c r="A124" s="98"/>
      <c r="B124" s="98"/>
      <c r="C124" s="98"/>
      <c r="D124" s="98"/>
      <c r="E124" s="98"/>
      <c r="F124" s="98"/>
      <c r="G124" s="98"/>
    </row>
    <row r="125" spans="1:7" ht="12.75">
      <c r="A125" s="98"/>
      <c r="B125" s="98"/>
      <c r="C125" s="98"/>
      <c r="D125" s="98"/>
      <c r="E125" s="98"/>
      <c r="F125" s="98"/>
      <c r="G125" s="98"/>
    </row>
    <row r="126" spans="1:7" ht="12.75">
      <c r="A126" s="98"/>
      <c r="B126" s="98"/>
      <c r="C126" s="98"/>
      <c r="D126" s="98"/>
      <c r="E126" s="98"/>
      <c r="F126" s="98"/>
      <c r="G126" s="98"/>
    </row>
    <row r="127" spans="1:7" ht="12.75">
      <c r="A127" s="98"/>
      <c r="B127" s="98"/>
      <c r="C127" s="98"/>
      <c r="D127" s="98"/>
      <c r="E127" s="98"/>
      <c r="F127" s="98"/>
      <c r="G127" s="98"/>
    </row>
    <row r="128" spans="1:7" ht="12.75">
      <c r="A128" s="98"/>
      <c r="B128" s="98"/>
      <c r="C128" s="98"/>
      <c r="D128" s="98"/>
      <c r="E128" s="98"/>
      <c r="F128" s="98"/>
      <c r="G128" s="98"/>
    </row>
    <row r="129" spans="1:7" ht="12.75">
      <c r="A129" s="98"/>
      <c r="B129" s="98"/>
      <c r="C129" s="98"/>
      <c r="D129" s="98"/>
      <c r="E129" s="98"/>
      <c r="F129" s="98"/>
      <c r="G129" s="98"/>
    </row>
    <row r="130" spans="1:7" ht="12.75">
      <c r="A130" s="98"/>
      <c r="B130" s="98"/>
      <c r="C130" s="98"/>
      <c r="D130" s="98"/>
      <c r="E130" s="98"/>
      <c r="F130" s="98"/>
      <c r="G130" s="98"/>
    </row>
    <row r="131" spans="1:7" ht="12.75">
      <c r="A131" s="98"/>
      <c r="B131" s="98"/>
      <c r="C131" s="98"/>
      <c r="D131" s="98"/>
      <c r="E131" s="98"/>
      <c r="F131" s="98"/>
      <c r="G131" s="98"/>
    </row>
    <row r="132" spans="1:7" ht="12.75">
      <c r="A132" s="98"/>
      <c r="B132" s="98"/>
      <c r="C132" s="98"/>
      <c r="D132" s="98"/>
      <c r="E132" s="98"/>
      <c r="F132" s="98"/>
      <c r="G132" s="98"/>
    </row>
    <row r="133" spans="1:7" ht="12.75">
      <c r="A133" s="98"/>
      <c r="B133" s="98"/>
      <c r="C133" s="98"/>
      <c r="D133" s="98"/>
      <c r="E133" s="98"/>
      <c r="F133" s="98"/>
      <c r="G133" s="98"/>
    </row>
    <row r="134" spans="1:7" ht="12.75">
      <c r="A134" s="98"/>
      <c r="B134" s="98"/>
      <c r="C134" s="98"/>
      <c r="D134" s="98"/>
      <c r="E134" s="98"/>
      <c r="F134" s="98"/>
      <c r="G134" s="98"/>
    </row>
    <row r="135" spans="1:7" ht="12.75">
      <c r="A135" s="98"/>
      <c r="B135" s="98"/>
      <c r="C135" s="98"/>
      <c r="D135" s="98"/>
      <c r="E135" s="98"/>
      <c r="F135" s="98"/>
      <c r="G135" s="98"/>
    </row>
    <row r="136" spans="1:7" ht="12.75">
      <c r="A136" s="98"/>
      <c r="B136" s="98"/>
      <c r="C136" s="98"/>
      <c r="D136" s="98"/>
      <c r="E136" s="98"/>
      <c r="F136" s="98"/>
      <c r="G136" s="98"/>
    </row>
    <row r="137" spans="1:7" ht="12.75">
      <c r="A137" s="98"/>
      <c r="B137" s="98"/>
      <c r="C137" s="98"/>
      <c r="D137" s="98"/>
      <c r="E137" s="98"/>
      <c r="F137" s="98"/>
      <c r="G137" s="98"/>
    </row>
    <row r="138" spans="1:7" ht="12.75">
      <c r="A138" s="98"/>
      <c r="B138" s="98"/>
      <c r="C138" s="98"/>
      <c r="D138" s="98"/>
      <c r="E138" s="98"/>
      <c r="F138" s="98"/>
      <c r="G138" s="98"/>
    </row>
    <row r="139" spans="1:7" ht="12.75">
      <c r="A139" s="98"/>
      <c r="B139" s="98"/>
      <c r="C139" s="98"/>
      <c r="D139" s="98"/>
      <c r="E139" s="98"/>
      <c r="F139" s="98"/>
      <c r="G139" s="98"/>
    </row>
    <row r="140" spans="1:7" ht="12.75">
      <c r="A140" s="98"/>
      <c r="B140" s="98"/>
      <c r="C140" s="98"/>
      <c r="D140" s="98"/>
      <c r="E140" s="98"/>
      <c r="F140" s="98"/>
      <c r="G140" s="98"/>
    </row>
    <row r="141" spans="1:7" ht="12.75">
      <c r="A141" s="98"/>
      <c r="B141" s="98"/>
      <c r="C141" s="98"/>
      <c r="D141" s="98"/>
      <c r="E141" s="98"/>
      <c r="F141" s="98"/>
      <c r="G141" s="98"/>
    </row>
    <row r="142" spans="1:7" ht="12.75">
      <c r="A142" s="98"/>
      <c r="B142" s="98"/>
      <c r="C142" s="98"/>
      <c r="D142" s="98"/>
      <c r="E142" s="98"/>
      <c r="F142" s="98"/>
      <c r="G142" s="98"/>
    </row>
    <row r="143" spans="1:7" ht="12.75">
      <c r="A143" s="98"/>
      <c r="B143" s="98"/>
      <c r="C143" s="98"/>
      <c r="D143" s="98"/>
      <c r="E143" s="98"/>
      <c r="F143" s="98"/>
      <c r="G143" s="98"/>
    </row>
    <row r="144" spans="1:7" ht="12.75">
      <c r="A144" s="98"/>
      <c r="B144" s="98"/>
      <c r="C144" s="98"/>
      <c r="D144" s="98"/>
      <c r="E144" s="98"/>
      <c r="F144" s="98"/>
      <c r="G144" s="98"/>
    </row>
    <row r="145" spans="1:7" ht="12.75">
      <c r="A145" s="98"/>
      <c r="B145" s="98"/>
      <c r="C145" s="98"/>
      <c r="D145" s="98"/>
      <c r="E145" s="98"/>
      <c r="F145" s="98"/>
      <c r="G145" s="98"/>
    </row>
    <row r="146" spans="1:7" ht="12.75">
      <c r="A146" s="98"/>
      <c r="B146" s="98"/>
      <c r="C146" s="98"/>
      <c r="D146" s="98"/>
      <c r="E146" s="98"/>
      <c r="F146" s="98"/>
      <c r="G146" s="98"/>
    </row>
    <row r="147" spans="1:7" ht="12.75">
      <c r="A147" s="98"/>
      <c r="B147" s="98"/>
      <c r="C147" s="98"/>
      <c r="D147" s="98"/>
      <c r="E147" s="98"/>
      <c r="F147" s="98"/>
      <c r="G147" s="98"/>
    </row>
    <row r="148" spans="1:7" ht="13.5" customHeight="1" thickBot="1">
      <c r="A148" s="98"/>
      <c r="B148" s="123" t="s">
        <v>257</v>
      </c>
      <c r="C148" s="98"/>
      <c r="D148" s="98"/>
      <c r="E148" s="98"/>
      <c r="F148" s="98"/>
      <c r="G148" s="98"/>
    </row>
    <row r="149" spans="1:7" ht="12.75">
      <c r="A149" s="98"/>
      <c r="B149" s="382" t="s">
        <v>23</v>
      </c>
      <c r="C149" s="383">
        <f>+C101</f>
        <v>2011</v>
      </c>
      <c r="D149" s="383">
        <f>+D101</f>
        <v>2012</v>
      </c>
      <c r="E149" s="384">
        <f>+E101</f>
        <v>2013</v>
      </c>
      <c r="F149" s="98"/>
      <c r="G149" s="98"/>
    </row>
    <row r="150" spans="1:7" ht="12.75">
      <c r="A150" s="98"/>
      <c r="B150" s="385" t="s">
        <v>42</v>
      </c>
      <c r="C150" s="367"/>
      <c r="D150" s="367"/>
      <c r="E150" s="368"/>
      <c r="F150" s="98"/>
      <c r="G150" s="98"/>
    </row>
    <row r="151" spans="1:7" ht="12.75">
      <c r="A151" s="98"/>
      <c r="B151" s="402" t="s">
        <v>160</v>
      </c>
      <c r="C151" s="432">
        <f>+'Parte 2'!C52</f>
        <v>30</v>
      </c>
      <c r="D151" s="432">
        <f>+'Parte 2'!D52</f>
        <v>26</v>
      </c>
      <c r="E151" s="433">
        <f>+'Parte 2'!E52</f>
        <v>41</v>
      </c>
      <c r="F151" s="98"/>
      <c r="G151" s="98"/>
    </row>
    <row r="152" spans="1:7" ht="25.5">
      <c r="A152" s="98"/>
      <c r="B152" s="386" t="s">
        <v>45</v>
      </c>
      <c r="C152" s="434" t="s">
        <v>214</v>
      </c>
      <c r="D152" s="146">
        <f>+(D151-C151)/C151</f>
        <v>-0.13333333333333333</v>
      </c>
      <c r="E152" s="208">
        <f>+(E151-D151)/D151</f>
        <v>0.5769230769230769</v>
      </c>
      <c r="F152" s="98"/>
      <c r="G152" s="98"/>
    </row>
    <row r="153" spans="1:7" ht="12.75">
      <c r="A153" s="98"/>
      <c r="B153" s="375" t="s">
        <v>5</v>
      </c>
      <c r="C153" s="435">
        <f>+'Parte 2'!C53</f>
        <v>40</v>
      </c>
      <c r="D153" s="435">
        <f>+'Parte 2'!D53</f>
        <v>40</v>
      </c>
      <c r="E153" s="436">
        <f>+'Parte 2'!E53</f>
        <v>25</v>
      </c>
      <c r="F153" s="98"/>
      <c r="G153" s="98"/>
    </row>
    <row r="154" spans="1:7" ht="12.75">
      <c r="A154" s="98"/>
      <c r="B154" s="437" t="s">
        <v>161</v>
      </c>
      <c r="C154" s="438" t="s">
        <v>214</v>
      </c>
      <c r="D154" s="439">
        <f>+(D153-C153)/C153</f>
        <v>0</v>
      </c>
      <c r="E154" s="440">
        <f>+(E153-D153)/D153</f>
        <v>-0.375</v>
      </c>
      <c r="F154" s="98"/>
      <c r="G154" s="98"/>
    </row>
    <row r="155" spans="1:7" ht="12.75">
      <c r="A155" s="98"/>
      <c r="B155" s="399" t="s">
        <v>46</v>
      </c>
      <c r="C155" s="422">
        <f>+'Parte 2'!C54</f>
        <v>151</v>
      </c>
      <c r="D155" s="422">
        <f>+'Parte 2'!D54</f>
        <v>136</v>
      </c>
      <c r="E155" s="423">
        <f>+'Parte 2'!E54</f>
        <v>152</v>
      </c>
      <c r="F155" s="98"/>
      <c r="G155" s="98"/>
    </row>
    <row r="156" spans="1:7" ht="25.5">
      <c r="A156" s="98"/>
      <c r="B156" s="441" t="s">
        <v>162</v>
      </c>
      <c r="C156" s="442">
        <f>+'Parte 2'!C55/'Parte 2'!C54</f>
        <v>0.6490066225165563</v>
      </c>
      <c r="D156" s="442">
        <f>+'Parte 2'!D55/'Parte 2'!D54</f>
        <v>0.5882352941176471</v>
      </c>
      <c r="E156" s="443">
        <f>+'Parte 2'!E55/'Parte 2'!E54</f>
        <v>0.631578947368421</v>
      </c>
      <c r="F156" s="98"/>
      <c r="G156" s="98"/>
    </row>
    <row r="157" spans="1:7" ht="26.25" thickBot="1">
      <c r="A157" s="98"/>
      <c r="B157" s="444" t="s">
        <v>163</v>
      </c>
      <c r="C157" s="379" t="s">
        <v>214</v>
      </c>
      <c r="D157" s="379">
        <f>+(D155-C155)/C155</f>
        <v>-0.09933774834437085</v>
      </c>
      <c r="E157" s="380">
        <f>+(E155-D155)/D155</f>
        <v>0.11764705882352941</v>
      </c>
      <c r="F157" s="98"/>
      <c r="G157" s="98"/>
    </row>
    <row r="158" spans="1:7" ht="24" customHeight="1">
      <c r="A158" s="98"/>
      <c r="B158" s="98"/>
      <c r="C158" s="98"/>
      <c r="D158" s="98"/>
      <c r="E158" s="98"/>
      <c r="F158" s="98"/>
      <c r="G158" s="98"/>
    </row>
    <row r="159" spans="1:7" ht="12.75">
      <c r="A159" s="98"/>
      <c r="B159" s="98"/>
      <c r="C159" s="98"/>
      <c r="D159" s="98"/>
      <c r="E159" s="98"/>
      <c r="F159" s="98"/>
      <c r="G159" s="98"/>
    </row>
    <row r="160" spans="1:7" ht="21" customHeight="1">
      <c r="A160" s="98"/>
      <c r="B160" s="98"/>
      <c r="C160" s="98"/>
      <c r="D160" s="98"/>
      <c r="E160" s="98"/>
      <c r="F160" s="98"/>
      <c r="G160" s="98"/>
    </row>
    <row r="161" spans="1:7" ht="22.5" customHeight="1">
      <c r="A161" s="98"/>
      <c r="B161" s="98"/>
      <c r="C161" s="98"/>
      <c r="D161" s="98"/>
      <c r="E161" s="98"/>
      <c r="F161" s="98"/>
      <c r="G161" s="98"/>
    </row>
    <row r="162" spans="1:7" ht="12.75">
      <c r="A162" s="98"/>
      <c r="B162" s="98"/>
      <c r="C162" s="98"/>
      <c r="D162" s="98"/>
      <c r="E162" s="98"/>
      <c r="F162" s="98"/>
      <c r="G162" s="98"/>
    </row>
    <row r="163" spans="1:7" ht="12.75">
      <c r="A163" s="98"/>
      <c r="B163" s="98"/>
      <c r="C163" s="98"/>
      <c r="D163" s="98"/>
      <c r="E163" s="98"/>
      <c r="F163" s="98"/>
      <c r="G163" s="98"/>
    </row>
    <row r="164" spans="1:7" ht="12.75">
      <c r="A164" s="98"/>
      <c r="B164" s="98"/>
      <c r="C164" s="98"/>
      <c r="D164" s="98"/>
      <c r="E164" s="98"/>
      <c r="F164" s="98"/>
      <c r="G164" s="98"/>
    </row>
    <row r="165" spans="1:7" ht="12.75">
      <c r="A165" s="98"/>
      <c r="B165" s="98"/>
      <c r="C165" s="98"/>
      <c r="D165" s="98"/>
      <c r="E165" s="98"/>
      <c r="F165" s="98"/>
      <c r="G165" s="98"/>
    </row>
    <row r="166" spans="1:7" ht="12.75">
      <c r="A166" s="98"/>
      <c r="B166" s="98"/>
      <c r="C166" s="98"/>
      <c r="D166" s="98"/>
      <c r="E166" s="98"/>
      <c r="F166" s="98"/>
      <c r="G166" s="98"/>
    </row>
    <row r="167" spans="1:7" ht="12.75">
      <c r="A167" s="98"/>
      <c r="B167" s="98"/>
      <c r="C167" s="98"/>
      <c r="D167" s="98"/>
      <c r="E167" s="98"/>
      <c r="F167" s="98"/>
      <c r="G167" s="98"/>
    </row>
    <row r="168" spans="1:7" ht="12.75">
      <c r="A168" s="98"/>
      <c r="B168" s="98"/>
      <c r="C168" s="98"/>
      <c r="D168" s="98"/>
      <c r="E168" s="98"/>
      <c r="F168" s="98"/>
      <c r="G168" s="98"/>
    </row>
    <row r="169" spans="1:7" ht="12.75">
      <c r="A169" s="98"/>
      <c r="B169" s="98"/>
      <c r="C169" s="98"/>
      <c r="D169" s="98"/>
      <c r="E169" s="98"/>
      <c r="F169" s="98"/>
      <c r="G169" s="98"/>
    </row>
    <row r="170" spans="1:7" ht="12.75">
      <c r="A170" s="98"/>
      <c r="B170" s="98"/>
      <c r="C170" s="98"/>
      <c r="D170" s="98"/>
      <c r="E170" s="98"/>
      <c r="F170" s="98"/>
      <c r="G170" s="98"/>
    </row>
    <row r="171" spans="1:7" ht="12.75">
      <c r="A171" s="98"/>
      <c r="B171" s="98"/>
      <c r="C171" s="98"/>
      <c r="D171" s="98"/>
      <c r="E171" s="98"/>
      <c r="F171" s="98"/>
      <c r="G171" s="98"/>
    </row>
    <row r="172" spans="1:7" ht="12.75">
      <c r="A172" s="98"/>
      <c r="B172" s="98"/>
      <c r="C172" s="98"/>
      <c r="D172" s="98"/>
      <c r="E172" s="98"/>
      <c r="F172" s="98"/>
      <c r="G172" s="98"/>
    </row>
    <row r="173" spans="1:7" ht="12.75">
      <c r="A173" s="98"/>
      <c r="B173" s="98"/>
      <c r="C173" s="98"/>
      <c r="D173" s="98"/>
      <c r="E173" s="98"/>
      <c r="F173" s="98"/>
      <c r="G173" s="98"/>
    </row>
    <row r="174" spans="1:7" ht="12.75">
      <c r="A174" s="98"/>
      <c r="B174" s="98"/>
      <c r="C174" s="98"/>
      <c r="D174" s="98"/>
      <c r="E174" s="98"/>
      <c r="F174" s="98"/>
      <c r="G174" s="98"/>
    </row>
    <row r="175" spans="1:7" ht="12.75">
      <c r="A175" s="98"/>
      <c r="B175" s="98"/>
      <c r="C175" s="98"/>
      <c r="D175" s="98"/>
      <c r="E175" s="98"/>
      <c r="F175" s="98"/>
      <c r="G175" s="98"/>
    </row>
    <row r="176" spans="1:7" ht="12.75">
      <c r="A176" s="98"/>
      <c r="B176" s="98"/>
      <c r="C176" s="98"/>
      <c r="D176" s="98"/>
      <c r="E176" s="98"/>
      <c r="F176" s="98"/>
      <c r="G176" s="98"/>
    </row>
    <row r="177" spans="1:7" ht="12.75">
      <c r="A177" s="98"/>
      <c r="B177" s="98"/>
      <c r="C177" s="98"/>
      <c r="D177" s="98"/>
      <c r="E177" s="98"/>
      <c r="F177" s="98"/>
      <c r="G177" s="98"/>
    </row>
    <row r="178" spans="1:7" ht="12.75">
      <c r="A178" s="98"/>
      <c r="B178" s="98"/>
      <c r="C178" s="98"/>
      <c r="D178" s="98"/>
      <c r="E178" s="98"/>
      <c r="F178" s="98"/>
      <c r="G178" s="98"/>
    </row>
    <row r="179" spans="1:7" ht="12.75">
      <c r="A179" s="98"/>
      <c r="B179" s="98"/>
      <c r="C179" s="98"/>
      <c r="D179" s="98"/>
      <c r="E179" s="98"/>
      <c r="F179" s="98"/>
      <c r="G179" s="98"/>
    </row>
    <row r="180" spans="1:7" ht="12.75">
      <c r="A180" s="98"/>
      <c r="B180" s="98"/>
      <c r="C180" s="98"/>
      <c r="D180" s="98"/>
      <c r="E180" s="98"/>
      <c r="F180" s="98"/>
      <c r="G180" s="98"/>
    </row>
    <row r="181" spans="1:7" ht="12.75">
      <c r="A181" s="98"/>
      <c r="B181" s="98"/>
      <c r="C181" s="98"/>
      <c r="D181" s="98"/>
      <c r="E181" s="98"/>
      <c r="F181" s="98"/>
      <c r="G181" s="98"/>
    </row>
    <row r="182" spans="1:7" ht="12.75">
      <c r="A182" s="98"/>
      <c r="B182" s="98"/>
      <c r="C182" s="98"/>
      <c r="D182" s="98"/>
      <c r="E182" s="98"/>
      <c r="F182" s="98"/>
      <c r="G182" s="98"/>
    </row>
    <row r="183" spans="1:7" ht="12.75">
      <c r="A183" s="98"/>
      <c r="B183" s="98"/>
      <c r="C183" s="98"/>
      <c r="D183" s="98"/>
      <c r="E183" s="98"/>
      <c r="F183" s="98"/>
      <c r="G183" s="98"/>
    </row>
    <row r="184" spans="1:7" ht="12.75">
      <c r="A184" s="98"/>
      <c r="B184" s="98"/>
      <c r="C184" s="98"/>
      <c r="D184" s="98"/>
      <c r="E184" s="98"/>
      <c r="F184" s="98"/>
      <c r="G184" s="98"/>
    </row>
    <row r="185" spans="1:7" ht="12.75">
      <c r="A185" s="98"/>
      <c r="B185" s="98"/>
      <c r="C185" s="98"/>
      <c r="D185" s="98"/>
      <c r="E185" s="98"/>
      <c r="F185" s="98"/>
      <c r="G185" s="98"/>
    </row>
    <row r="186" spans="1:7" ht="12.75">
      <c r="A186" s="98"/>
      <c r="B186" s="98"/>
      <c r="C186" s="98"/>
      <c r="D186" s="98"/>
      <c r="E186" s="98"/>
      <c r="F186" s="98"/>
      <c r="G186" s="98"/>
    </row>
    <row r="187" spans="1:7" ht="12.75">
      <c r="A187" s="98"/>
      <c r="B187" s="98"/>
      <c r="C187" s="98"/>
      <c r="D187" s="98"/>
      <c r="E187" s="98"/>
      <c r="F187" s="98"/>
      <c r="G187" s="98"/>
    </row>
    <row r="188" spans="1:7" ht="12.75">
      <c r="A188" s="98"/>
      <c r="B188" s="98"/>
      <c r="C188" s="98"/>
      <c r="D188" s="98"/>
      <c r="E188" s="98"/>
      <c r="F188" s="98"/>
      <c r="G188" s="98"/>
    </row>
    <row r="189" spans="1:7" ht="12.75">
      <c r="A189" s="98"/>
      <c r="B189" s="98"/>
      <c r="C189" s="98"/>
      <c r="D189" s="98"/>
      <c r="E189" s="98"/>
      <c r="F189" s="98"/>
      <c r="G189" s="98"/>
    </row>
    <row r="190" spans="1:7" ht="12.75">
      <c r="A190" s="98"/>
      <c r="B190" s="98"/>
      <c r="C190" s="98"/>
      <c r="D190" s="98"/>
      <c r="E190" s="98"/>
      <c r="F190" s="98"/>
      <c r="G190" s="98"/>
    </row>
    <row r="191" spans="1:7" ht="13.5" thickBot="1">
      <c r="A191" s="98"/>
      <c r="B191" s="123" t="s">
        <v>258</v>
      </c>
      <c r="C191" s="98"/>
      <c r="D191" s="98"/>
      <c r="E191" s="98"/>
      <c r="F191" s="98"/>
      <c r="G191" s="98"/>
    </row>
    <row r="192" spans="1:7" ht="12.75">
      <c r="A192" s="98"/>
      <c r="B192" s="382" t="s">
        <v>23</v>
      </c>
      <c r="C192" s="383">
        <f>+C149</f>
        <v>2011</v>
      </c>
      <c r="D192" s="383">
        <f>+D149</f>
        <v>2012</v>
      </c>
      <c r="E192" s="384">
        <f>+E149</f>
        <v>2013</v>
      </c>
      <c r="F192" s="98"/>
      <c r="G192" s="98"/>
    </row>
    <row r="193" spans="1:7" ht="12.75">
      <c r="A193" s="98"/>
      <c r="B193" s="385"/>
      <c r="C193" s="367"/>
      <c r="D193" s="367"/>
      <c r="E193" s="368"/>
      <c r="F193" s="98"/>
      <c r="G193" s="98"/>
    </row>
    <row r="194" spans="1:7" ht="25.5">
      <c r="A194" s="98"/>
      <c r="B194" s="402" t="s">
        <v>287</v>
      </c>
      <c r="C194" s="445">
        <f>+'Parte 2'!C63</f>
        <v>4.7619946494056515</v>
      </c>
      <c r="D194" s="445">
        <f>+'Parte 2'!D63</f>
        <v>4.7619946494056515</v>
      </c>
      <c r="E194" s="446">
        <f>+'Parte 2'!E63</f>
        <v>4.9979493392410665</v>
      </c>
      <c r="F194" s="98"/>
      <c r="G194" s="98"/>
    </row>
    <row r="195" spans="1:7" ht="25.5">
      <c r="A195" s="98"/>
      <c r="B195" s="375" t="s">
        <v>292</v>
      </c>
      <c r="C195" s="447" t="s">
        <v>214</v>
      </c>
      <c r="D195" s="448">
        <f>+(D194-C194)/C194</f>
        <v>0</v>
      </c>
      <c r="E195" s="214">
        <f>+(E194-D194)/D194</f>
        <v>0.049549549549549515</v>
      </c>
      <c r="F195" s="98"/>
      <c r="G195" s="98"/>
    </row>
    <row r="196" spans="1:7" ht="25.5">
      <c r="A196" s="98"/>
      <c r="B196" s="375" t="s">
        <v>165</v>
      </c>
      <c r="C196" s="449">
        <f>+'Parte 2'!C64</f>
        <v>85.80170539469643</v>
      </c>
      <c r="D196" s="449">
        <f>+'Parte 2'!D64</f>
        <v>87.21743353370891</v>
      </c>
      <c r="E196" s="450">
        <f>+'Parte 2'!E64</f>
        <v>91.57830521039436</v>
      </c>
      <c r="F196" s="98"/>
      <c r="G196" s="98"/>
    </row>
    <row r="197" spans="1:7" ht="12.75">
      <c r="A197" s="98"/>
      <c r="B197" s="375" t="s">
        <v>164</v>
      </c>
      <c r="C197" s="449" t="s">
        <v>214</v>
      </c>
      <c r="D197" s="448">
        <f>+(D196-C196)/C196</f>
        <v>0.01649999999999995</v>
      </c>
      <c r="E197" s="214">
        <f>+(E196-D196)/D196</f>
        <v>0.05000000000000003</v>
      </c>
      <c r="F197" s="98"/>
      <c r="G197" s="98"/>
    </row>
    <row r="198" spans="1:7" ht="25.5">
      <c r="A198" s="98"/>
      <c r="B198" s="386" t="s">
        <v>293</v>
      </c>
      <c r="C198" s="432">
        <f>+'Parte 2'!C65</f>
        <v>10</v>
      </c>
      <c r="D198" s="432">
        <f>+'Parte 2'!D65</f>
        <v>9</v>
      </c>
      <c r="E198" s="433">
        <f>+'Parte 2'!E65</f>
        <v>5</v>
      </c>
      <c r="F198" s="98"/>
      <c r="G198" s="98"/>
    </row>
    <row r="199" spans="1:7" ht="25.5" customHeight="1" thickBot="1">
      <c r="A199" s="98"/>
      <c r="B199" s="378" t="s">
        <v>294</v>
      </c>
      <c r="C199" s="210">
        <f>+'Parte 2'!C65/'Parte 2'!C52</f>
        <v>0.3333333333333333</v>
      </c>
      <c r="D199" s="210">
        <f>+'Parte 2'!D65/'Parte 2'!D52</f>
        <v>0.34615384615384615</v>
      </c>
      <c r="E199" s="211">
        <f>+'Parte 2'!E65/'Parte 2'!E52</f>
        <v>0.12195121951219512</v>
      </c>
      <c r="F199" s="98"/>
      <c r="G199" s="98"/>
    </row>
    <row r="200" spans="1:7" ht="12.75">
      <c r="A200" s="98"/>
      <c r="B200" s="98"/>
      <c r="C200" s="98"/>
      <c r="D200" s="98"/>
      <c r="E200" s="98"/>
      <c r="F200" s="98"/>
      <c r="G200" s="98"/>
    </row>
    <row r="201" spans="1:7" ht="21.75" customHeight="1">
      <c r="A201" s="98"/>
      <c r="B201" s="98"/>
      <c r="C201" s="98"/>
      <c r="D201" s="98"/>
      <c r="E201" s="98"/>
      <c r="F201" s="98"/>
      <c r="G201" s="98"/>
    </row>
    <row r="202" spans="1:7" ht="12.75">
      <c r="A202" s="98"/>
      <c r="B202" s="98"/>
      <c r="C202" s="98"/>
      <c r="D202" s="98"/>
      <c r="E202" s="98"/>
      <c r="F202" s="98"/>
      <c r="G202" s="98"/>
    </row>
    <row r="203" spans="1:7" ht="12.75">
      <c r="A203" s="98"/>
      <c r="B203" s="98"/>
      <c r="C203" s="98"/>
      <c r="D203" s="98"/>
      <c r="E203" s="98"/>
      <c r="F203" s="98"/>
      <c r="G203" s="98"/>
    </row>
    <row r="204" spans="1:7" ht="12.75">
      <c r="A204" s="98"/>
      <c r="B204" s="98"/>
      <c r="C204" s="98"/>
      <c r="D204" s="98"/>
      <c r="E204" s="98"/>
      <c r="F204" s="98"/>
      <c r="G204" s="98"/>
    </row>
    <row r="205" spans="1:7" ht="12.75">
      <c r="A205" s="98"/>
      <c r="B205" s="98"/>
      <c r="C205" s="98"/>
      <c r="D205" s="98"/>
      <c r="E205" s="98"/>
      <c r="F205" s="98"/>
      <c r="G205" s="98"/>
    </row>
    <row r="206" spans="1:7" ht="12.75">
      <c r="A206" s="98"/>
      <c r="B206" s="98"/>
      <c r="C206" s="98"/>
      <c r="D206" s="98"/>
      <c r="E206" s="98"/>
      <c r="F206" s="98"/>
      <c r="G206" s="98"/>
    </row>
    <row r="207" spans="1:7" ht="12.75">
      <c r="A207" s="98"/>
      <c r="B207" s="98"/>
      <c r="C207" s="98"/>
      <c r="D207" s="98"/>
      <c r="E207" s="98"/>
      <c r="F207" s="98"/>
      <c r="G207" s="98"/>
    </row>
    <row r="208" spans="1:7" ht="12.75">
      <c r="A208" s="98"/>
      <c r="B208" s="98"/>
      <c r="C208" s="98"/>
      <c r="D208" s="98"/>
      <c r="E208" s="98"/>
      <c r="F208" s="98"/>
      <c r="G208" s="98"/>
    </row>
    <row r="209" spans="1:7" ht="12.75">
      <c r="A209" s="98"/>
      <c r="B209" s="98"/>
      <c r="C209" s="98"/>
      <c r="D209" s="98"/>
      <c r="E209" s="98"/>
      <c r="F209" s="98"/>
      <c r="G209" s="98"/>
    </row>
    <row r="210" spans="1:7" ht="12.75">
      <c r="A210" s="98"/>
      <c r="B210" s="98"/>
      <c r="C210" s="98"/>
      <c r="D210" s="98"/>
      <c r="E210" s="98"/>
      <c r="F210" s="98"/>
      <c r="G210" s="98"/>
    </row>
    <row r="211" spans="1:7" ht="12.75">
      <c r="A211" s="98"/>
      <c r="B211" s="98"/>
      <c r="C211" s="98"/>
      <c r="D211" s="98"/>
      <c r="E211" s="98"/>
      <c r="F211" s="98"/>
      <c r="G211" s="98"/>
    </row>
    <row r="212" spans="1:7" ht="12.75">
      <c r="A212" s="98"/>
      <c r="B212" s="98"/>
      <c r="C212" s="98"/>
      <c r="D212" s="98"/>
      <c r="E212" s="98"/>
      <c r="F212" s="98"/>
      <c r="G212" s="98"/>
    </row>
    <row r="213" spans="1:7" ht="12.75">
      <c r="A213" s="98"/>
      <c r="B213" s="98"/>
      <c r="C213" s="98"/>
      <c r="D213" s="98"/>
      <c r="E213" s="98"/>
      <c r="F213" s="98"/>
      <c r="G213" s="98"/>
    </row>
    <row r="214" spans="1:7" ht="12.75">
      <c r="A214" s="98"/>
      <c r="B214" s="98"/>
      <c r="C214" s="98"/>
      <c r="D214" s="98"/>
      <c r="E214" s="98"/>
      <c r="F214" s="98"/>
      <c r="G214" s="98"/>
    </row>
    <row r="215" spans="1:7" ht="12.75">
      <c r="A215" s="98"/>
      <c r="B215" s="98"/>
      <c r="C215" s="98"/>
      <c r="D215" s="98"/>
      <c r="E215" s="98"/>
      <c r="F215" s="98"/>
      <c r="G215" s="98"/>
    </row>
    <row r="216" spans="1:7" ht="12.75">
      <c r="A216" s="98"/>
      <c r="B216" s="98"/>
      <c r="C216" s="98"/>
      <c r="D216" s="98"/>
      <c r="E216" s="98"/>
      <c r="F216" s="98"/>
      <c r="G216" s="98"/>
    </row>
    <row r="217" spans="1:7" ht="12.75">
      <c r="A217" s="98"/>
      <c r="B217" s="98"/>
      <c r="C217" s="98"/>
      <c r="D217" s="98"/>
      <c r="E217" s="98"/>
      <c r="F217" s="98"/>
      <c r="G217" s="98"/>
    </row>
    <row r="218" spans="1:7" ht="12.75">
      <c r="A218" s="98"/>
      <c r="B218" s="98"/>
      <c r="C218" s="98"/>
      <c r="D218" s="98"/>
      <c r="E218" s="98"/>
      <c r="F218" s="98"/>
      <c r="G218" s="98"/>
    </row>
    <row r="219" spans="1:7" ht="12.75">
      <c r="A219" s="98"/>
      <c r="B219" s="98"/>
      <c r="C219" s="98"/>
      <c r="D219" s="98"/>
      <c r="E219" s="98"/>
      <c r="F219" s="98"/>
      <c r="G219" s="98"/>
    </row>
    <row r="220" spans="1:7" ht="12.75">
      <c r="A220" s="98"/>
      <c r="B220" s="98"/>
      <c r="C220" s="98"/>
      <c r="D220" s="98"/>
      <c r="E220" s="98"/>
      <c r="F220" s="98"/>
      <c r="G220" s="98"/>
    </row>
    <row r="221" spans="1:7" ht="12.75">
      <c r="A221" s="98"/>
      <c r="B221" s="98"/>
      <c r="C221" s="98"/>
      <c r="D221" s="98"/>
      <c r="E221" s="98"/>
      <c r="F221" s="98"/>
      <c r="G221" s="98"/>
    </row>
    <row r="222" spans="1:7" ht="12.75">
      <c r="A222" s="98"/>
      <c r="B222" s="98"/>
      <c r="C222" s="98"/>
      <c r="D222" s="98"/>
      <c r="E222" s="98"/>
      <c r="F222" s="98"/>
      <c r="G222" s="98"/>
    </row>
    <row r="223" spans="1:7" ht="12.75">
      <c r="A223" s="98"/>
      <c r="B223" s="98"/>
      <c r="C223" s="98"/>
      <c r="D223" s="98"/>
      <c r="E223" s="98"/>
      <c r="F223" s="98"/>
      <c r="G223" s="98"/>
    </row>
    <row r="224" spans="1:7" ht="12.75">
      <c r="A224" s="98"/>
      <c r="B224" s="98"/>
      <c r="C224" s="98"/>
      <c r="D224" s="98"/>
      <c r="E224" s="98"/>
      <c r="F224" s="98"/>
      <c r="G224" s="98"/>
    </row>
    <row r="225" spans="1:7" ht="12.75">
      <c r="A225" s="98"/>
      <c r="B225" s="98"/>
      <c r="C225" s="98"/>
      <c r="D225" s="98"/>
      <c r="E225" s="98"/>
      <c r="F225" s="98"/>
      <c r="G225" s="98"/>
    </row>
    <row r="226" spans="1:7" ht="12.75">
      <c r="A226" s="98"/>
      <c r="B226" s="98"/>
      <c r="C226" s="98"/>
      <c r="D226" s="98"/>
      <c r="E226" s="98"/>
      <c r="F226" s="98"/>
      <c r="G226" s="98"/>
    </row>
    <row r="227" spans="1:7" ht="13.5" thickBot="1">
      <c r="A227" s="98"/>
      <c r="B227" s="123" t="s">
        <v>259</v>
      </c>
      <c r="C227" s="98"/>
      <c r="D227" s="98"/>
      <c r="E227" s="98"/>
      <c r="F227" s="98"/>
      <c r="G227" s="98"/>
    </row>
    <row r="228" spans="1:7" ht="12.75">
      <c r="A228" s="98"/>
      <c r="B228" s="382" t="s">
        <v>23</v>
      </c>
      <c r="C228" s="383">
        <f>+C149</f>
        <v>2011</v>
      </c>
      <c r="D228" s="383">
        <f>+D149</f>
        <v>2012</v>
      </c>
      <c r="E228" s="384">
        <f>+E149</f>
        <v>2013</v>
      </c>
      <c r="F228" s="98"/>
      <c r="G228" s="98"/>
    </row>
    <row r="229" spans="1:7" ht="12.75">
      <c r="A229" s="98"/>
      <c r="B229" s="385" t="s">
        <v>51</v>
      </c>
      <c r="C229" s="367"/>
      <c r="D229" s="367"/>
      <c r="E229" s="368"/>
      <c r="F229" s="98"/>
      <c r="G229" s="98"/>
    </row>
    <row r="230" spans="1:7" ht="12.75">
      <c r="A230" s="98"/>
      <c r="B230" s="402" t="s">
        <v>166</v>
      </c>
      <c r="C230" s="432">
        <f>+'Parte 2'!C77</f>
        <v>43</v>
      </c>
      <c r="D230" s="432">
        <f>+'Parte 2'!D77</f>
        <v>36</v>
      </c>
      <c r="E230" s="433">
        <f>+'Parte 2'!E77</f>
        <v>44</v>
      </c>
      <c r="F230" s="98"/>
      <c r="G230" s="98"/>
    </row>
    <row r="231" spans="1:7" ht="25.5">
      <c r="A231" s="98"/>
      <c r="B231" s="386" t="s">
        <v>167</v>
      </c>
      <c r="C231" s="451">
        <f>+'Parte 2'!C71+('Parte 2'!C74+'Parte 2'!C76)/40</f>
        <v>30.9</v>
      </c>
      <c r="D231" s="451">
        <f>+'Parte 2'!D71+('Parte 2'!D74+'Parte 2'!D76)/40</f>
        <v>31.9</v>
      </c>
      <c r="E231" s="452">
        <f>+'Parte 2'!E71+('Parte 2'!E74+'Parte 2'!E76)/40</f>
        <v>33.2</v>
      </c>
      <c r="F231" s="98"/>
      <c r="G231" s="98"/>
    </row>
    <row r="232" spans="1:7" ht="12.75">
      <c r="A232" s="98"/>
      <c r="B232" s="375" t="s">
        <v>168</v>
      </c>
      <c r="C232" s="212">
        <f>+'Parte 2'!C71/'Parte 2'!C77</f>
        <v>0.3488372093023256</v>
      </c>
      <c r="D232" s="212">
        <f>+'Parte 2'!D71/'Parte 2'!D77</f>
        <v>0.3611111111111111</v>
      </c>
      <c r="E232" s="398">
        <f>+'Parte 2'!E71/'Parte 2'!E77</f>
        <v>0.22727272727272727</v>
      </c>
      <c r="F232" s="98"/>
      <c r="G232" s="98"/>
    </row>
    <row r="233" spans="1:7" ht="25.5">
      <c r="A233" s="98"/>
      <c r="B233" s="437" t="s">
        <v>169</v>
      </c>
      <c r="C233" s="439">
        <f>+('Parte 2'!C73+'Parte 2'!C71)/'Parte 2'!C77</f>
        <v>0.6046511627906976</v>
      </c>
      <c r="D233" s="439">
        <f>+('Parte 2'!D73+'Parte 2'!D71)/'Parte 2'!D77</f>
        <v>0.6388888888888888</v>
      </c>
      <c r="E233" s="440">
        <f>+('Parte 2'!E73+'Parte 2'!E71)/'Parte 2'!E77</f>
        <v>0.5909090909090909</v>
      </c>
      <c r="F233" s="98"/>
      <c r="G233" s="98"/>
    </row>
    <row r="234" spans="1:7" ht="12.75">
      <c r="A234" s="98"/>
      <c r="B234" s="399" t="s">
        <v>48</v>
      </c>
      <c r="C234" s="422"/>
      <c r="D234" s="422"/>
      <c r="E234" s="423"/>
      <c r="F234" s="98"/>
      <c r="G234" s="98"/>
    </row>
    <row r="235" spans="1:7" ht="12.75">
      <c r="A235" s="98"/>
      <c r="B235" s="441" t="s">
        <v>49</v>
      </c>
      <c r="C235" s="453">
        <f>+'Parte 2'!C78</f>
        <v>1041</v>
      </c>
      <c r="D235" s="453">
        <f>+'Parte 2'!D78</f>
        <v>1148</v>
      </c>
      <c r="E235" s="454">
        <f>+'Parte 2'!E78</f>
        <v>1276</v>
      </c>
      <c r="F235" s="98"/>
      <c r="G235" s="98"/>
    </row>
    <row r="236" spans="1:7" ht="25.5">
      <c r="A236" s="98"/>
      <c r="B236" s="455" t="s">
        <v>50</v>
      </c>
      <c r="C236" s="456">
        <f>+('Parte 2'!C72+'Parte 2'!C74)/'Parte 2'!C78</f>
        <v>0.7396733909702209</v>
      </c>
      <c r="D236" s="456">
        <f>+('Parte 2'!D72+'Parte 2'!D74)/'Parte 2'!D78</f>
        <v>0.7456445993031359</v>
      </c>
      <c r="E236" s="457">
        <f>+('Parte 2'!E72+'Parte 2'!E74)/'Parte 2'!E78</f>
        <v>0.7037617554858934</v>
      </c>
      <c r="F236" s="98"/>
      <c r="G236" s="98"/>
    </row>
    <row r="237" spans="1:7" ht="12.75">
      <c r="A237" s="98"/>
      <c r="B237" s="458" t="s">
        <v>295</v>
      </c>
      <c r="C237" s="459"/>
      <c r="D237" s="459"/>
      <c r="E237" s="460"/>
      <c r="F237" s="98"/>
      <c r="G237" s="98"/>
    </row>
    <row r="238" spans="1:7" ht="25.5">
      <c r="A238" s="98"/>
      <c r="B238" s="489" t="s">
        <v>52</v>
      </c>
      <c r="C238" s="490">
        <f>+'Parte 2'!C54/Informe1!C231</f>
        <v>4.88673139158576</v>
      </c>
      <c r="D238" s="490">
        <f>+'Parte 2'!D54/Informe1!D231</f>
        <v>4.263322884012539</v>
      </c>
      <c r="E238" s="491">
        <f>+'Parte 2'!E54/Informe1!E231</f>
        <v>4.578313253012047</v>
      </c>
      <c r="F238" s="98"/>
      <c r="G238" s="98"/>
    </row>
    <row r="239" spans="1:7" ht="26.25" thickBot="1">
      <c r="A239" s="98"/>
      <c r="B239" s="486" t="s">
        <v>53</v>
      </c>
      <c r="C239" s="487">
        <f>+Informe1!C235/'Parte 2'!C54</f>
        <v>6.894039735099338</v>
      </c>
      <c r="D239" s="487">
        <f>+Informe1!D235/'Parte 2'!D54</f>
        <v>8.441176470588236</v>
      </c>
      <c r="E239" s="488">
        <f>+Informe1!E235/'Parte 2'!E54</f>
        <v>8.394736842105264</v>
      </c>
      <c r="F239" s="98"/>
      <c r="G239" s="98"/>
    </row>
    <row r="240" spans="1:7" ht="20.25" customHeight="1">
      <c r="A240" s="98"/>
      <c r="B240" s="98"/>
      <c r="C240" s="98"/>
      <c r="D240" s="98"/>
      <c r="E240" s="98"/>
      <c r="F240" s="98"/>
      <c r="G240" s="98"/>
    </row>
    <row r="241" spans="1:7" ht="12.75">
      <c r="A241" s="98"/>
      <c r="B241" s="98"/>
      <c r="C241" s="98"/>
      <c r="D241" s="98"/>
      <c r="E241" s="98"/>
      <c r="F241" s="98"/>
      <c r="G241" s="98"/>
    </row>
    <row r="242" spans="1:7" ht="16.5" customHeight="1">
      <c r="A242" s="98"/>
      <c r="B242" s="98"/>
      <c r="C242" s="98"/>
      <c r="D242" s="98"/>
      <c r="E242" s="98"/>
      <c r="F242" s="98"/>
      <c r="G242" s="98"/>
    </row>
    <row r="243" spans="1:7" ht="12.75">
      <c r="A243" s="98"/>
      <c r="B243" s="98"/>
      <c r="C243" s="98"/>
      <c r="D243" s="98"/>
      <c r="E243" s="98"/>
      <c r="F243" s="98"/>
      <c r="G243" s="98"/>
    </row>
    <row r="244" spans="1:7" ht="12.75">
      <c r="A244" s="98"/>
      <c r="B244" s="98"/>
      <c r="C244" s="98"/>
      <c r="D244" s="98"/>
      <c r="E244" s="98"/>
      <c r="F244" s="98"/>
      <c r="G244" s="98"/>
    </row>
    <row r="245" spans="1:7" ht="12.75">
      <c r="A245" s="98"/>
      <c r="B245" s="98"/>
      <c r="C245" s="98"/>
      <c r="D245" s="98"/>
      <c r="E245" s="98"/>
      <c r="F245" s="98"/>
      <c r="G245" s="98"/>
    </row>
    <row r="246" spans="1:7" ht="16.5" customHeight="1">
      <c r="A246" s="98"/>
      <c r="B246" s="98"/>
      <c r="C246" s="98"/>
      <c r="D246" s="98"/>
      <c r="E246" s="98"/>
      <c r="F246" s="98"/>
      <c r="G246" s="98"/>
    </row>
    <row r="247" spans="1:7" ht="12.75" customHeight="1">
      <c r="A247" s="98"/>
      <c r="B247" s="98"/>
      <c r="C247" s="98"/>
      <c r="D247" s="98"/>
      <c r="E247" s="98"/>
      <c r="F247" s="98"/>
      <c r="G247" s="98"/>
    </row>
    <row r="248" spans="1:7" ht="26.25" customHeight="1">
      <c r="A248" s="98"/>
      <c r="B248" s="98"/>
      <c r="C248" s="98"/>
      <c r="D248" s="98"/>
      <c r="E248" s="98"/>
      <c r="F248" s="98"/>
      <c r="G248" s="98"/>
    </row>
    <row r="249" spans="1:7" ht="19.5" customHeight="1">
      <c r="A249" s="98"/>
      <c r="B249" s="98"/>
      <c r="C249" s="98"/>
      <c r="D249" s="98"/>
      <c r="E249" s="98"/>
      <c r="F249" s="98"/>
      <c r="G249" s="98"/>
    </row>
    <row r="250" spans="1:7" ht="12.75">
      <c r="A250" s="98"/>
      <c r="B250" s="98"/>
      <c r="C250" s="98"/>
      <c r="D250" s="98"/>
      <c r="E250" s="98"/>
      <c r="F250" s="98"/>
      <c r="G250" s="98"/>
    </row>
    <row r="251" spans="1:7" ht="12.75">
      <c r="A251" s="98"/>
      <c r="B251" s="98"/>
      <c r="C251" s="98"/>
      <c r="D251" s="98"/>
      <c r="E251" s="98"/>
      <c r="F251" s="98"/>
      <c r="G251" s="98"/>
    </row>
    <row r="252" spans="1:7" ht="12.75">
      <c r="A252" s="98"/>
      <c r="B252" s="98"/>
      <c r="C252" s="98"/>
      <c r="D252" s="98"/>
      <c r="E252" s="98"/>
      <c r="F252" s="98"/>
      <c r="G252" s="98"/>
    </row>
    <row r="253" spans="1:7" ht="12.75">
      <c r="A253" s="98"/>
      <c r="B253" s="98"/>
      <c r="C253" s="98"/>
      <c r="D253" s="98"/>
      <c r="E253" s="98"/>
      <c r="F253" s="98"/>
      <c r="G253" s="98"/>
    </row>
    <row r="254" spans="1:7" ht="12.75">
      <c r="A254" s="98"/>
      <c r="B254" s="98"/>
      <c r="C254" s="98"/>
      <c r="D254" s="98"/>
      <c r="E254" s="98"/>
      <c r="F254" s="98"/>
      <c r="G254" s="98"/>
    </row>
    <row r="255" spans="1:7" ht="12.75">
      <c r="A255" s="98"/>
      <c r="B255" s="98"/>
      <c r="C255" s="98"/>
      <c r="D255" s="98"/>
      <c r="E255" s="98"/>
      <c r="F255" s="98"/>
      <c r="G255" s="98"/>
    </row>
    <row r="256" spans="1:7" ht="12.75">
      <c r="A256" s="98"/>
      <c r="B256" s="98"/>
      <c r="C256" s="98"/>
      <c r="D256" s="98"/>
      <c r="E256" s="98"/>
      <c r="F256" s="98"/>
      <c r="G256" s="98"/>
    </row>
    <row r="257" spans="1:7" ht="12.75">
      <c r="A257" s="98"/>
      <c r="B257" s="98"/>
      <c r="C257" s="98"/>
      <c r="D257" s="98"/>
      <c r="E257" s="98"/>
      <c r="F257" s="98"/>
      <c r="G257" s="98"/>
    </row>
    <row r="258" spans="1:7" ht="12.75">
      <c r="A258" s="98"/>
      <c r="B258" s="98"/>
      <c r="C258" s="98"/>
      <c r="D258" s="98"/>
      <c r="E258" s="98"/>
      <c r="F258" s="98"/>
      <c r="G258" s="98"/>
    </row>
    <row r="259" spans="1:7" ht="12.75">
      <c r="A259" s="98"/>
      <c r="B259" s="98"/>
      <c r="C259" s="98"/>
      <c r="D259" s="98"/>
      <c r="E259" s="98"/>
      <c r="F259" s="98"/>
      <c r="G259" s="98"/>
    </row>
    <row r="260" spans="1:7" ht="12.75">
      <c r="A260" s="98"/>
      <c r="B260" s="98"/>
      <c r="C260" s="98"/>
      <c r="D260" s="98"/>
      <c r="E260" s="98"/>
      <c r="F260" s="98"/>
      <c r="G260" s="98"/>
    </row>
    <row r="261" spans="1:7" ht="12.75">
      <c r="A261" s="98"/>
      <c r="B261" s="98"/>
      <c r="C261" s="98"/>
      <c r="D261" s="98"/>
      <c r="E261" s="98"/>
      <c r="F261" s="98"/>
      <c r="G261" s="98"/>
    </row>
    <row r="262" spans="1:7" ht="12.75">
      <c r="A262" s="98"/>
      <c r="B262" s="98"/>
      <c r="C262" s="98"/>
      <c r="D262" s="98"/>
      <c r="E262" s="98"/>
      <c r="F262" s="98"/>
      <c r="G262" s="98"/>
    </row>
    <row r="263" spans="1:7" ht="12.75">
      <c r="A263" s="98"/>
      <c r="B263" s="98"/>
      <c r="C263" s="98"/>
      <c r="D263" s="98"/>
      <c r="E263" s="98"/>
      <c r="F263" s="98"/>
      <c r="G263" s="98"/>
    </row>
    <row r="264" spans="1:7" ht="12.75">
      <c r="A264" s="98"/>
      <c r="B264" s="98"/>
      <c r="C264" s="98"/>
      <c r="D264" s="98"/>
      <c r="E264" s="98"/>
      <c r="F264" s="98"/>
      <c r="G264" s="98"/>
    </row>
    <row r="265" spans="1:7" ht="12.75">
      <c r="A265" s="98"/>
      <c r="B265" s="98"/>
      <c r="C265" s="98"/>
      <c r="D265" s="98"/>
      <c r="E265" s="98"/>
      <c r="F265" s="98"/>
      <c r="G265" s="98"/>
    </row>
    <row r="266" spans="1:7" ht="12.75">
      <c r="A266" s="98"/>
      <c r="B266" s="98"/>
      <c r="C266" s="98"/>
      <c r="D266" s="98"/>
      <c r="E266" s="98"/>
      <c r="F266" s="98"/>
      <c r="G266" s="98"/>
    </row>
    <row r="267" spans="1:7" ht="12.75">
      <c r="A267" s="98"/>
      <c r="B267" s="98"/>
      <c r="C267" s="98"/>
      <c r="D267" s="98"/>
      <c r="E267" s="98"/>
      <c r="F267" s="98"/>
      <c r="G267" s="98"/>
    </row>
    <row r="268" spans="1:7" ht="12.75">
      <c r="A268" s="98"/>
      <c r="B268" s="98"/>
      <c r="C268" s="98"/>
      <c r="D268" s="98"/>
      <c r="E268" s="98"/>
      <c r="F268" s="98"/>
      <c r="G268" s="98"/>
    </row>
    <row r="269" spans="1:7" ht="12.75">
      <c r="A269" s="98"/>
      <c r="B269" s="98"/>
      <c r="C269" s="98"/>
      <c r="D269" s="98"/>
      <c r="E269" s="98"/>
      <c r="F269" s="98"/>
      <c r="G269" s="98"/>
    </row>
    <row r="270" spans="1:7" ht="12.75">
      <c r="A270" s="98"/>
      <c r="B270" s="98"/>
      <c r="C270" s="98"/>
      <c r="D270" s="98"/>
      <c r="E270" s="98"/>
      <c r="F270" s="98"/>
      <c r="G270" s="98"/>
    </row>
    <row r="271" spans="1:7" ht="12.75">
      <c r="A271" s="98"/>
      <c r="B271" s="98"/>
      <c r="C271" s="98"/>
      <c r="D271" s="98"/>
      <c r="E271" s="98"/>
      <c r="F271" s="98"/>
      <c r="G271" s="98"/>
    </row>
    <row r="272" spans="1:7" ht="12.75">
      <c r="A272" s="98"/>
      <c r="B272" s="98"/>
      <c r="C272" s="98"/>
      <c r="D272" s="98"/>
      <c r="E272" s="98"/>
      <c r="F272" s="98"/>
      <c r="G272" s="98"/>
    </row>
    <row r="273" spans="1:7" ht="12.75">
      <c r="A273" s="98"/>
      <c r="B273" s="98"/>
      <c r="C273" s="98"/>
      <c r="D273" s="98"/>
      <c r="E273" s="98"/>
      <c r="F273" s="98"/>
      <c r="G273" s="98"/>
    </row>
    <row r="274" spans="1:7" ht="12.75">
      <c r="A274" s="98"/>
      <c r="B274" s="98"/>
      <c r="C274" s="98"/>
      <c r="D274" s="98"/>
      <c r="E274" s="98"/>
      <c r="F274" s="98"/>
      <c r="G274" s="98"/>
    </row>
    <row r="275" spans="1:7" ht="12.75">
      <c r="A275" s="98"/>
      <c r="B275" s="98"/>
      <c r="C275" s="98"/>
      <c r="D275" s="98"/>
      <c r="E275" s="98"/>
      <c r="F275" s="98"/>
      <c r="G275" s="98"/>
    </row>
    <row r="276" spans="1:7" ht="12.75">
      <c r="A276" s="98"/>
      <c r="B276" s="98"/>
      <c r="C276" s="98"/>
      <c r="D276" s="98"/>
      <c r="E276" s="98"/>
      <c r="F276" s="98"/>
      <c r="G276" s="98"/>
    </row>
    <row r="277" spans="1:7" ht="12.75">
      <c r="A277" s="98"/>
      <c r="B277" s="98"/>
      <c r="C277" s="98"/>
      <c r="D277" s="98"/>
      <c r="E277" s="98"/>
      <c r="F277" s="98"/>
      <c r="G277" s="98"/>
    </row>
    <row r="278" spans="1:7" ht="12.75">
      <c r="A278" s="98"/>
      <c r="B278" s="98"/>
      <c r="C278" s="98"/>
      <c r="D278" s="98"/>
      <c r="E278" s="98"/>
      <c r="F278" s="98"/>
      <c r="G278" s="98"/>
    </row>
    <row r="279" spans="1:7" ht="12.75">
      <c r="A279" s="98"/>
      <c r="B279" s="98"/>
      <c r="C279" s="98"/>
      <c r="D279" s="98"/>
      <c r="E279" s="98"/>
      <c r="F279" s="98"/>
      <c r="G279" s="98"/>
    </row>
    <row r="280" spans="1:7" ht="12.75">
      <c r="A280" s="98"/>
      <c r="B280" s="98"/>
      <c r="C280" s="98"/>
      <c r="D280" s="98"/>
      <c r="E280" s="98"/>
      <c r="F280" s="98"/>
      <c r="G280" s="98"/>
    </row>
    <row r="281" spans="1:7" ht="12.75">
      <c r="A281" s="98"/>
      <c r="B281" s="98"/>
      <c r="C281" s="98"/>
      <c r="D281" s="98"/>
      <c r="E281" s="98"/>
      <c r="F281" s="98"/>
      <c r="G281" s="98"/>
    </row>
    <row r="282" spans="1:7" ht="12.75">
      <c r="A282" s="98"/>
      <c r="B282" s="98"/>
      <c r="C282" s="98"/>
      <c r="D282" s="98"/>
      <c r="E282" s="98"/>
      <c r="F282" s="98"/>
      <c r="G282" s="98"/>
    </row>
    <row r="283" spans="1:7" ht="12.75">
      <c r="A283" s="98"/>
      <c r="B283" s="98"/>
      <c r="C283" s="98"/>
      <c r="D283" s="98"/>
      <c r="E283" s="98"/>
      <c r="F283" s="98"/>
      <c r="G283" s="98"/>
    </row>
    <row r="284" spans="1:7" ht="12.75">
      <c r="A284" s="98"/>
      <c r="B284" s="98"/>
      <c r="C284" s="98"/>
      <c r="D284" s="98"/>
      <c r="E284" s="98"/>
      <c r="F284" s="98"/>
      <c r="G284" s="98"/>
    </row>
    <row r="285" spans="1:7" ht="12.75">
      <c r="A285" s="98"/>
      <c r="B285" s="98"/>
      <c r="C285" s="98"/>
      <c r="D285" s="98"/>
      <c r="E285" s="98"/>
      <c r="F285" s="98"/>
      <c r="G285" s="98"/>
    </row>
    <row r="286" spans="1:7" ht="12.75">
      <c r="A286" s="98"/>
      <c r="B286" s="98"/>
      <c r="C286" s="98"/>
      <c r="D286" s="98"/>
      <c r="E286" s="98"/>
      <c r="F286" s="98"/>
      <c r="G286" s="98"/>
    </row>
    <row r="287" spans="1:7" ht="12.75">
      <c r="A287" s="98"/>
      <c r="B287" s="98"/>
      <c r="C287" s="98"/>
      <c r="D287" s="98"/>
      <c r="E287" s="98"/>
      <c r="F287" s="98"/>
      <c r="G287" s="98"/>
    </row>
    <row r="288" spans="1:7" ht="12.75">
      <c r="A288" s="98"/>
      <c r="B288" s="98"/>
      <c r="C288" s="98"/>
      <c r="D288" s="98"/>
      <c r="E288" s="98"/>
      <c r="F288" s="98"/>
      <c r="G288" s="98"/>
    </row>
    <row r="289" spans="1:7" ht="12.75">
      <c r="A289" s="98"/>
      <c r="B289" s="98"/>
      <c r="C289" s="98"/>
      <c r="D289" s="98"/>
      <c r="E289" s="98"/>
      <c r="F289" s="98"/>
      <c r="G289" s="98"/>
    </row>
    <row r="290" spans="1:7" ht="12.75">
      <c r="A290" s="98"/>
      <c r="B290" s="98"/>
      <c r="C290" s="98"/>
      <c r="D290" s="98"/>
      <c r="E290" s="98"/>
      <c r="F290" s="98"/>
      <c r="G290" s="98"/>
    </row>
    <row r="291" spans="1:7" ht="12.75">
      <c r="A291" s="98"/>
      <c r="B291" s="98"/>
      <c r="C291" s="98"/>
      <c r="D291" s="98"/>
      <c r="E291" s="98"/>
      <c r="F291" s="98"/>
      <c r="G291" s="98"/>
    </row>
    <row r="292" spans="1:7" ht="12.75">
      <c r="A292" s="98"/>
      <c r="B292" s="98"/>
      <c r="C292" s="98"/>
      <c r="D292" s="98"/>
      <c r="E292" s="98"/>
      <c r="F292" s="98"/>
      <c r="G292" s="98"/>
    </row>
    <row r="293" spans="1:7" ht="12.75">
      <c r="A293" s="98"/>
      <c r="B293" s="98"/>
      <c r="C293" s="98"/>
      <c r="D293" s="98"/>
      <c r="E293" s="98"/>
      <c r="F293" s="98"/>
      <c r="G293" s="98"/>
    </row>
    <row r="294" spans="1:7" ht="12.75">
      <c r="A294" s="98"/>
      <c r="B294" s="98"/>
      <c r="C294" s="98"/>
      <c r="D294" s="98"/>
      <c r="E294" s="98"/>
      <c r="F294" s="98"/>
      <c r="G294" s="98"/>
    </row>
    <row r="295" spans="1:7" ht="12.75">
      <c r="A295" s="98"/>
      <c r="B295" s="98"/>
      <c r="C295" s="98"/>
      <c r="D295" s="98"/>
      <c r="E295" s="98"/>
      <c r="F295" s="98"/>
      <c r="G295" s="98"/>
    </row>
    <row r="296" spans="1:7" ht="12.75">
      <c r="A296" s="98"/>
      <c r="B296" s="98"/>
      <c r="C296" s="98"/>
      <c r="D296" s="98"/>
      <c r="E296" s="98"/>
      <c r="F296" s="98"/>
      <c r="G296" s="98"/>
    </row>
    <row r="297" spans="1:7" ht="12.75">
      <c r="A297" s="98"/>
      <c r="B297" s="98"/>
      <c r="C297" s="98"/>
      <c r="D297" s="98"/>
      <c r="E297" s="98"/>
      <c r="F297" s="98"/>
      <c r="G297" s="98"/>
    </row>
    <row r="298" spans="1:7" ht="12.75">
      <c r="A298" s="98"/>
      <c r="B298" s="98"/>
      <c r="C298" s="98"/>
      <c r="D298" s="98"/>
      <c r="E298" s="98"/>
      <c r="F298" s="98"/>
      <c r="G298" s="98"/>
    </row>
    <row r="299" spans="1:7" ht="12.75">
      <c r="A299" s="98"/>
      <c r="B299" s="98"/>
      <c r="C299" s="98"/>
      <c r="D299" s="98"/>
      <c r="E299" s="98"/>
      <c r="F299" s="98"/>
      <c r="G299" s="98"/>
    </row>
    <row r="300" spans="1:7" ht="12.75">
      <c r="A300" s="98"/>
      <c r="B300" s="98"/>
      <c r="C300" s="98"/>
      <c r="D300" s="98"/>
      <c r="E300" s="98"/>
      <c r="F300" s="98"/>
      <c r="G300" s="98"/>
    </row>
    <row r="301" spans="1:7" ht="12.75">
      <c r="A301" s="98"/>
      <c r="B301" s="98"/>
      <c r="C301" s="98"/>
      <c r="D301" s="98"/>
      <c r="E301" s="98"/>
      <c r="F301" s="98"/>
      <c r="G301" s="98"/>
    </row>
    <row r="302" spans="1:7" ht="12.75">
      <c r="A302" s="98"/>
      <c r="B302" s="98"/>
      <c r="C302" s="98"/>
      <c r="D302" s="98"/>
      <c r="E302" s="98"/>
      <c r="F302" s="98"/>
      <c r="G302" s="98"/>
    </row>
    <row r="303" spans="1:7" ht="12.75">
      <c r="A303" s="98"/>
      <c r="B303" s="98"/>
      <c r="C303" s="98"/>
      <c r="D303" s="98"/>
      <c r="E303" s="98"/>
      <c r="F303" s="98"/>
      <c r="G303" s="98"/>
    </row>
    <row r="304" spans="1:7" ht="12.75">
      <c r="A304" s="98"/>
      <c r="B304" s="98"/>
      <c r="C304" s="98"/>
      <c r="D304" s="98"/>
      <c r="E304" s="98"/>
      <c r="F304" s="98"/>
      <c r="G304" s="98"/>
    </row>
    <row r="305" spans="1:7" ht="12.75">
      <c r="A305" s="98"/>
      <c r="B305" s="98"/>
      <c r="C305" s="98"/>
      <c r="D305" s="98"/>
      <c r="E305" s="98"/>
      <c r="F305" s="98"/>
      <c r="G305" s="98"/>
    </row>
    <row r="306" spans="1:7" ht="12.75">
      <c r="A306" s="98"/>
      <c r="B306" s="98"/>
      <c r="C306" s="98"/>
      <c r="D306" s="98"/>
      <c r="E306" s="98"/>
      <c r="F306" s="98"/>
      <c r="G306" s="98"/>
    </row>
    <row r="307" spans="1:7" ht="12.75">
      <c r="A307" s="98"/>
      <c r="B307" s="98"/>
      <c r="C307" s="98"/>
      <c r="D307" s="98"/>
      <c r="E307" s="98"/>
      <c r="F307" s="98"/>
      <c r="G307" s="98"/>
    </row>
    <row r="308" spans="1:7" ht="12.75">
      <c r="A308" s="98"/>
      <c r="B308" s="98"/>
      <c r="C308" s="98"/>
      <c r="D308" s="98"/>
      <c r="E308" s="98"/>
      <c r="F308" s="98"/>
      <c r="G308" s="98"/>
    </row>
    <row r="309" spans="1:7" ht="12.75">
      <c r="A309" s="98"/>
      <c r="B309" s="98"/>
      <c r="C309" s="98"/>
      <c r="D309" s="98"/>
      <c r="E309" s="98"/>
      <c r="F309" s="98"/>
      <c r="G309" s="98"/>
    </row>
    <row r="310" spans="1:7" ht="12.75">
      <c r="A310" s="98"/>
      <c r="B310" s="98"/>
      <c r="C310" s="98"/>
      <c r="D310" s="98"/>
      <c r="E310" s="98"/>
      <c r="F310" s="98"/>
      <c r="G310" s="98"/>
    </row>
    <row r="311" spans="1:7" ht="12.75">
      <c r="A311" s="98"/>
      <c r="B311" s="98"/>
      <c r="C311" s="98"/>
      <c r="D311" s="98"/>
      <c r="E311" s="98"/>
      <c r="F311" s="98"/>
      <c r="G311" s="98"/>
    </row>
    <row r="312" spans="1:7" ht="12.75">
      <c r="A312" s="98"/>
      <c r="B312" s="98"/>
      <c r="C312" s="98"/>
      <c r="D312" s="98"/>
      <c r="E312" s="98"/>
      <c r="F312" s="98"/>
      <c r="G312" s="98"/>
    </row>
    <row r="313" spans="1:7" ht="12.75">
      <c r="A313" s="98"/>
      <c r="B313" s="98"/>
      <c r="C313" s="98"/>
      <c r="D313" s="98"/>
      <c r="E313" s="98"/>
      <c r="F313" s="98"/>
      <c r="G313" s="98"/>
    </row>
    <row r="314" spans="1:7" ht="12.75">
      <c r="A314" s="98"/>
      <c r="B314" s="98"/>
      <c r="C314" s="98"/>
      <c r="D314" s="98"/>
      <c r="E314" s="98"/>
      <c r="F314" s="98"/>
      <c r="G314" s="98"/>
    </row>
    <row r="315" spans="1:7" ht="12.75">
      <c r="A315" s="98"/>
      <c r="B315" s="98"/>
      <c r="C315" s="98"/>
      <c r="D315" s="98"/>
      <c r="E315" s="98"/>
      <c r="F315" s="98"/>
      <c r="G315" s="98"/>
    </row>
    <row r="316" spans="1:7" ht="12.75">
      <c r="A316" s="98"/>
      <c r="B316" s="98"/>
      <c r="C316" s="98"/>
      <c r="D316" s="98"/>
      <c r="E316" s="98"/>
      <c r="F316" s="98"/>
      <c r="G316" s="98"/>
    </row>
    <row r="317" spans="1:7" ht="12.75">
      <c r="A317" s="98"/>
      <c r="B317" s="98"/>
      <c r="C317" s="98"/>
      <c r="D317" s="98"/>
      <c r="E317" s="98"/>
      <c r="F317" s="98"/>
      <c r="G317" s="98"/>
    </row>
    <row r="318" spans="1:7" ht="12.75">
      <c r="A318" s="98"/>
      <c r="B318" s="98"/>
      <c r="C318" s="98"/>
      <c r="D318" s="98"/>
      <c r="E318" s="98"/>
      <c r="F318" s="98"/>
      <c r="G318" s="98"/>
    </row>
    <row r="319" spans="1:7" ht="13.5" thickBot="1">
      <c r="A319" s="98"/>
      <c r="B319" s="123" t="s">
        <v>260</v>
      </c>
      <c r="C319" s="98"/>
      <c r="D319" s="98"/>
      <c r="E319" s="98"/>
      <c r="F319" s="98"/>
      <c r="G319" s="98"/>
    </row>
    <row r="320" spans="1:7" ht="12.75">
      <c r="A320" s="98"/>
      <c r="B320" s="382" t="s">
        <v>23</v>
      </c>
      <c r="C320" s="383">
        <f>+C228</f>
        <v>2011</v>
      </c>
      <c r="D320" s="383">
        <f>+D228</f>
        <v>2012</v>
      </c>
      <c r="E320" s="384">
        <f>+E228</f>
        <v>2013</v>
      </c>
      <c r="F320" s="98"/>
      <c r="G320" s="98"/>
    </row>
    <row r="321" spans="1:7" ht="12.75">
      <c r="A321" s="98"/>
      <c r="B321" s="385" t="s">
        <v>51</v>
      </c>
      <c r="C321" s="367"/>
      <c r="D321" s="367"/>
      <c r="E321" s="368"/>
      <c r="F321" s="98"/>
      <c r="G321" s="98"/>
    </row>
    <row r="322" spans="1:7" ht="12.75">
      <c r="A322" s="98"/>
      <c r="B322" s="402" t="s">
        <v>15</v>
      </c>
      <c r="C322" s="461">
        <f>+'Parte 2'!C83/'Parte 2'!C$87</f>
        <v>0</v>
      </c>
      <c r="D322" s="461">
        <f>+'Parte 2'!D83/'Parte 2'!D$87</f>
        <v>0.08333333333333333</v>
      </c>
      <c r="E322" s="462">
        <f>+'Parte 2'!E83/'Parte 2'!E$87</f>
        <v>0.045454545454545456</v>
      </c>
      <c r="F322" s="98"/>
      <c r="G322" s="98"/>
    </row>
    <row r="323" spans="1:7" ht="12.75">
      <c r="A323" s="98"/>
      <c r="B323" s="375" t="s">
        <v>16</v>
      </c>
      <c r="C323" s="448">
        <f>+'Parte 2'!C84/'Parte 2'!C$87</f>
        <v>0.3953488372093023</v>
      </c>
      <c r="D323" s="448">
        <f>+'Parte 2'!D84/'Parte 2'!D$87</f>
        <v>0.3333333333333333</v>
      </c>
      <c r="E323" s="214">
        <f>+'Parte 2'!E84/'Parte 2'!E$87</f>
        <v>0.3409090909090909</v>
      </c>
      <c r="F323" s="98"/>
      <c r="G323" s="98"/>
    </row>
    <row r="324" spans="1:7" ht="12.75">
      <c r="A324" s="98"/>
      <c r="B324" s="375" t="s">
        <v>17</v>
      </c>
      <c r="C324" s="448">
        <f>+'Parte 2'!C85/'Parte 2'!C$87</f>
        <v>0.46511627906976744</v>
      </c>
      <c r="D324" s="448">
        <f>+'Parte 2'!D85/'Parte 2'!D$87</f>
        <v>0.5555555555555556</v>
      </c>
      <c r="E324" s="214">
        <f>+'Parte 2'!E85/'Parte 2'!E$87</f>
        <v>0.5227272727272727</v>
      </c>
      <c r="F324" s="98"/>
      <c r="G324" s="98"/>
    </row>
    <row r="325" spans="1:7" ht="12.75">
      <c r="A325" s="98"/>
      <c r="B325" s="391" t="s">
        <v>18</v>
      </c>
      <c r="C325" s="448">
        <f>+'Parte 2'!C86/'Parte 2'!C$87</f>
        <v>0.13953488372093023</v>
      </c>
      <c r="D325" s="212">
        <f>+'Parte 2'!D86/'Parte 2'!D$87</f>
        <v>0.027777777777777776</v>
      </c>
      <c r="E325" s="398">
        <f>+'Parte 2'!E86/'Parte 2'!E$87</f>
        <v>0.09090909090909091</v>
      </c>
      <c r="F325" s="98"/>
      <c r="G325" s="98"/>
    </row>
    <row r="326" spans="1:7" ht="12.75">
      <c r="A326" s="98"/>
      <c r="B326" s="375" t="s">
        <v>56</v>
      </c>
      <c r="C326" s="463">
        <f>+'Parte 2'!C83+'Parte 2'!C84</f>
        <v>17</v>
      </c>
      <c r="D326" s="464">
        <f>+'Parte 2'!D83+'Parte 2'!D84</f>
        <v>15</v>
      </c>
      <c r="E326" s="465">
        <f>+'Parte 2'!E83+'Parte 2'!E84</f>
        <v>17</v>
      </c>
      <c r="F326" s="98"/>
      <c r="G326" s="98"/>
    </row>
    <row r="327" spans="1:7" ht="12.75">
      <c r="A327" s="98"/>
      <c r="B327" s="466" t="s">
        <v>170</v>
      </c>
      <c r="C327" s="467">
        <f>+('Parte 2'!C89+'Parte 2'!C90)/40</f>
        <v>2.44375</v>
      </c>
      <c r="D327" s="467">
        <f>+('Parte 2'!D89+'Parte 2'!D90)/40</f>
        <v>2.46875</v>
      </c>
      <c r="E327" s="468">
        <f>+('Parte 2'!E89+'Parte 2'!E90)/40</f>
        <v>2.475</v>
      </c>
      <c r="F327" s="98"/>
      <c r="G327" s="98"/>
    </row>
    <row r="328" spans="1:7" ht="25.5">
      <c r="A328" s="98"/>
      <c r="B328" s="391" t="s">
        <v>58</v>
      </c>
      <c r="C328" s="469">
        <f>+('Parte 2'!C89+'Parte 2'!C90)/'Parte 2'!C93</f>
        <v>0.3756003842459174</v>
      </c>
      <c r="D328" s="469">
        <f>+('Parte 2'!D89+'Parte 2'!D90)/'Parte 2'!D93</f>
        <v>0.3440766550522648</v>
      </c>
      <c r="E328" s="470">
        <f>+('Parte 2'!E89+'Parte 2'!E90)/'Parte 2'!E93</f>
        <v>0.3103448275862069</v>
      </c>
      <c r="F328" s="98"/>
      <c r="G328" s="98"/>
    </row>
    <row r="329" spans="1:7" ht="26.25" thickBot="1">
      <c r="A329" s="98"/>
      <c r="B329" s="378" t="s">
        <v>57</v>
      </c>
      <c r="C329" s="471">
        <f>+'Parte 2'!C54/Informe1!C326</f>
        <v>8.882352941176471</v>
      </c>
      <c r="D329" s="471">
        <f>+'Parte 2'!D54/Informe1!D326</f>
        <v>9.066666666666666</v>
      </c>
      <c r="E329" s="472">
        <f>+'Parte 2'!E54/Informe1!E326</f>
        <v>8.941176470588236</v>
      </c>
      <c r="F329" s="98"/>
      <c r="G329" s="98"/>
    </row>
    <row r="330" spans="1:7" ht="12.75">
      <c r="A330" s="98"/>
      <c r="B330" s="98"/>
      <c r="C330" s="98"/>
      <c r="D330" s="98"/>
      <c r="E330" s="98"/>
      <c r="F330" s="98"/>
      <c r="G330" s="98"/>
    </row>
    <row r="331" spans="1:7" ht="12.75">
      <c r="A331" s="98"/>
      <c r="B331" s="98"/>
      <c r="C331" s="98"/>
      <c r="D331" s="98"/>
      <c r="E331" s="98"/>
      <c r="F331" s="98"/>
      <c r="G331" s="98"/>
    </row>
    <row r="332" spans="1:7" ht="12.75">
      <c r="A332" s="98"/>
      <c r="B332" s="98"/>
      <c r="C332" s="98"/>
      <c r="D332" s="98"/>
      <c r="E332" s="98"/>
      <c r="F332" s="98"/>
      <c r="G332" s="98"/>
    </row>
    <row r="333" spans="1:7" ht="12.75">
      <c r="A333" s="98"/>
      <c r="B333" s="98"/>
      <c r="C333" s="98"/>
      <c r="D333" s="98"/>
      <c r="E333" s="98"/>
      <c r="F333" s="98"/>
      <c r="G333" s="98"/>
    </row>
    <row r="334" spans="1:7" ht="12.75">
      <c r="A334" s="98"/>
      <c r="B334" s="98"/>
      <c r="C334" s="98"/>
      <c r="D334" s="98"/>
      <c r="E334" s="98"/>
      <c r="F334" s="98"/>
      <c r="G334" s="98"/>
    </row>
    <row r="335" spans="1:7" ht="12.75">
      <c r="A335" s="98"/>
      <c r="B335" s="98"/>
      <c r="C335" s="98"/>
      <c r="D335" s="98"/>
      <c r="E335" s="98"/>
      <c r="F335" s="98"/>
      <c r="G335" s="98"/>
    </row>
    <row r="336" spans="1:7" ht="12.75">
      <c r="A336" s="98"/>
      <c r="B336" s="98"/>
      <c r="C336" s="98"/>
      <c r="D336" s="98"/>
      <c r="E336" s="98"/>
      <c r="F336" s="98"/>
      <c r="G336" s="98"/>
    </row>
    <row r="337" spans="1:7" ht="12.75">
      <c r="A337" s="98"/>
      <c r="B337" s="98"/>
      <c r="C337" s="98"/>
      <c r="D337" s="98"/>
      <c r="E337" s="98"/>
      <c r="F337" s="98"/>
      <c r="G337" s="98"/>
    </row>
    <row r="338" spans="1:7" ht="12.75">
      <c r="A338" s="98"/>
      <c r="B338" s="98"/>
      <c r="C338" s="98"/>
      <c r="D338" s="98"/>
      <c r="E338" s="98"/>
      <c r="F338" s="98"/>
      <c r="G338" s="98"/>
    </row>
    <row r="339" spans="1:7" ht="12.75">
      <c r="A339" s="98"/>
      <c r="B339" s="98"/>
      <c r="C339" s="98"/>
      <c r="D339" s="98"/>
      <c r="E339" s="98"/>
      <c r="F339" s="98"/>
      <c r="G339" s="98"/>
    </row>
    <row r="340" spans="1:7" ht="12.75">
      <c r="A340" s="98"/>
      <c r="B340" s="98"/>
      <c r="C340" s="98"/>
      <c r="D340" s="98"/>
      <c r="E340" s="98"/>
      <c r="F340" s="98"/>
      <c r="G340" s="98"/>
    </row>
    <row r="341" spans="1:7" ht="12.75">
      <c r="A341" s="98"/>
      <c r="B341" s="98"/>
      <c r="C341" s="98"/>
      <c r="D341" s="98"/>
      <c r="E341" s="98"/>
      <c r="F341" s="98"/>
      <c r="G341" s="98"/>
    </row>
    <row r="342" spans="1:7" ht="12.75">
      <c r="A342" s="98"/>
      <c r="B342" s="98"/>
      <c r="C342" s="98"/>
      <c r="D342" s="98"/>
      <c r="E342" s="98"/>
      <c r="F342" s="98"/>
      <c r="G342" s="98"/>
    </row>
    <row r="343" spans="1:7" ht="12.75">
      <c r="A343" s="98"/>
      <c r="B343" s="98"/>
      <c r="C343" s="98"/>
      <c r="D343" s="98"/>
      <c r="E343" s="98"/>
      <c r="F343" s="98"/>
      <c r="G343" s="98"/>
    </row>
    <row r="344" spans="1:7" ht="18.75" customHeight="1">
      <c r="A344" s="98"/>
      <c r="B344" s="98"/>
      <c r="C344" s="98"/>
      <c r="D344" s="98"/>
      <c r="E344" s="98"/>
      <c r="F344" s="98"/>
      <c r="G344" s="98"/>
    </row>
    <row r="345" spans="1:7" ht="19.5" customHeight="1">
      <c r="A345" s="98"/>
      <c r="B345" s="98"/>
      <c r="C345" s="98"/>
      <c r="D345" s="98"/>
      <c r="E345" s="98"/>
      <c r="F345" s="98"/>
      <c r="G345" s="98"/>
    </row>
    <row r="346" spans="1:7" ht="18" customHeight="1">
      <c r="A346" s="98"/>
      <c r="B346" s="98"/>
      <c r="C346" s="98"/>
      <c r="D346" s="98"/>
      <c r="E346" s="98"/>
      <c r="F346" s="98"/>
      <c r="G346" s="98"/>
    </row>
    <row r="347" spans="1:7" ht="19.5" customHeight="1">
      <c r="A347" s="98"/>
      <c r="B347" s="98"/>
      <c r="C347" s="98"/>
      <c r="D347" s="98"/>
      <c r="E347" s="98"/>
      <c r="F347" s="98"/>
      <c r="G347" s="98"/>
    </row>
    <row r="348" spans="1:7" ht="27" customHeight="1">
      <c r="A348" s="98"/>
      <c r="B348" s="98"/>
      <c r="C348" s="98"/>
      <c r="D348" s="98"/>
      <c r="E348" s="98"/>
      <c r="F348" s="98"/>
      <c r="G348" s="98"/>
    </row>
    <row r="349" spans="1:7" ht="27" customHeight="1">
      <c r="A349" s="98"/>
      <c r="B349" s="98"/>
      <c r="C349" s="98"/>
      <c r="D349" s="98"/>
      <c r="E349" s="98"/>
      <c r="F349" s="98"/>
      <c r="G349" s="98"/>
    </row>
    <row r="350" spans="1:7" ht="27" customHeight="1">
      <c r="A350" s="98"/>
      <c r="B350" s="98"/>
      <c r="C350" s="98"/>
      <c r="D350" s="98"/>
      <c r="E350" s="98"/>
      <c r="F350" s="98"/>
      <c r="G350" s="98"/>
    </row>
    <row r="351" spans="1:7" ht="34.5" customHeight="1">
      <c r="A351" s="98"/>
      <c r="B351" s="98"/>
      <c r="C351" s="98"/>
      <c r="D351" s="98"/>
      <c r="E351" s="98"/>
      <c r="F351" s="98"/>
      <c r="G351" s="98"/>
    </row>
    <row r="352" spans="1:7" ht="12.75">
      <c r="A352" s="98"/>
      <c r="B352" s="98"/>
      <c r="C352" s="98"/>
      <c r="D352" s="98"/>
      <c r="E352" s="98"/>
      <c r="F352" s="98"/>
      <c r="G352" s="98"/>
    </row>
    <row r="353" spans="1:7" ht="12.75">
      <c r="A353" s="98"/>
      <c r="B353" s="98"/>
      <c r="C353" s="98"/>
      <c r="D353" s="98"/>
      <c r="E353" s="98"/>
      <c r="F353" s="98"/>
      <c r="G353" s="98"/>
    </row>
    <row r="354" spans="1:7" ht="12.75">
      <c r="A354" s="98"/>
      <c r="B354" s="98"/>
      <c r="C354" s="98"/>
      <c r="D354" s="98"/>
      <c r="E354" s="98"/>
      <c r="F354" s="98"/>
      <c r="G354" s="98"/>
    </row>
    <row r="355" spans="1:7" ht="12.75">
      <c r="A355" s="98"/>
      <c r="B355" s="98"/>
      <c r="C355" s="98"/>
      <c r="D355" s="98"/>
      <c r="E355" s="98"/>
      <c r="F355" s="98"/>
      <c r="G355" s="98"/>
    </row>
    <row r="356" spans="1:7" ht="12.75">
      <c r="A356" s="98"/>
      <c r="B356" s="98"/>
      <c r="C356" s="98"/>
      <c r="D356" s="98"/>
      <c r="E356" s="98"/>
      <c r="F356" s="98"/>
      <c r="G356" s="98"/>
    </row>
    <row r="357" spans="1:7" ht="12.75">
      <c r="A357" s="98"/>
      <c r="B357" s="98"/>
      <c r="C357" s="98"/>
      <c r="D357" s="98"/>
      <c r="E357" s="98"/>
      <c r="F357" s="98"/>
      <c r="G357" s="98"/>
    </row>
    <row r="358" spans="1:7" ht="12.75">
      <c r="A358" s="98"/>
      <c r="B358" s="98"/>
      <c r="C358" s="98"/>
      <c r="D358" s="98"/>
      <c r="E358" s="98"/>
      <c r="F358" s="98"/>
      <c r="G358" s="98"/>
    </row>
    <row r="359" spans="1:7" ht="12.75">
      <c r="A359" s="98"/>
      <c r="B359" s="98"/>
      <c r="C359" s="98"/>
      <c r="D359" s="98"/>
      <c r="E359" s="98"/>
      <c r="F359" s="98"/>
      <c r="G359" s="98"/>
    </row>
    <row r="360" spans="1:7" ht="12.75">
      <c r="A360" s="98"/>
      <c r="B360" s="98"/>
      <c r="C360" s="98"/>
      <c r="D360" s="98"/>
      <c r="E360" s="98"/>
      <c r="F360" s="98"/>
      <c r="G360" s="98"/>
    </row>
    <row r="361" spans="1:7" ht="12.75">
      <c r="A361" s="98"/>
      <c r="B361" s="98"/>
      <c r="C361" s="98"/>
      <c r="D361" s="98"/>
      <c r="E361" s="98"/>
      <c r="F361" s="98"/>
      <c r="G361" s="98"/>
    </row>
    <row r="362" spans="1:7" ht="12.75">
      <c r="A362" s="98"/>
      <c r="B362" s="98"/>
      <c r="C362" s="98"/>
      <c r="D362" s="98"/>
      <c r="E362" s="98"/>
      <c r="F362" s="98"/>
      <c r="G362" s="98"/>
    </row>
    <row r="363" spans="1:7" ht="12.75">
      <c r="A363" s="98"/>
      <c r="B363" s="98"/>
      <c r="C363" s="98"/>
      <c r="D363" s="98"/>
      <c r="E363" s="98"/>
      <c r="F363" s="98"/>
      <c r="G363" s="98"/>
    </row>
    <row r="364" spans="1:7" ht="12.75">
      <c r="A364" s="98"/>
      <c r="B364" s="98"/>
      <c r="C364" s="98"/>
      <c r="D364" s="98"/>
      <c r="E364" s="98"/>
      <c r="F364" s="98"/>
      <c r="G364" s="98"/>
    </row>
    <row r="365" spans="1:7" ht="12.75">
      <c r="A365" s="98"/>
      <c r="B365" s="98"/>
      <c r="C365" s="98"/>
      <c r="D365" s="98"/>
      <c r="E365" s="98"/>
      <c r="F365" s="98"/>
      <c r="G365" s="98"/>
    </row>
    <row r="366" spans="1:7" ht="12.75">
      <c r="A366" s="98"/>
      <c r="B366" s="98"/>
      <c r="C366" s="98"/>
      <c r="D366" s="98"/>
      <c r="E366" s="98"/>
      <c r="F366" s="98"/>
      <c r="G366" s="98"/>
    </row>
    <row r="367" spans="1:7" ht="12.75">
      <c r="A367" s="98"/>
      <c r="B367" s="98"/>
      <c r="C367" s="98"/>
      <c r="D367" s="98"/>
      <c r="E367" s="98"/>
      <c r="F367" s="98"/>
      <c r="G367" s="98"/>
    </row>
    <row r="368" spans="1:7" ht="13.5" thickBot="1">
      <c r="A368" s="98"/>
      <c r="B368" s="123" t="s">
        <v>261</v>
      </c>
      <c r="C368" s="98"/>
      <c r="D368" s="98"/>
      <c r="E368" s="98"/>
      <c r="F368" s="98"/>
      <c r="G368" s="98"/>
    </row>
    <row r="369" spans="1:7" ht="12.75">
      <c r="A369" s="98"/>
      <c r="B369" s="382" t="s">
        <v>23</v>
      </c>
      <c r="C369" s="383">
        <f>+C320</f>
        <v>2011</v>
      </c>
      <c r="D369" s="383">
        <f>+D320</f>
        <v>2012</v>
      </c>
      <c r="E369" s="384">
        <f>+E320</f>
        <v>2013</v>
      </c>
      <c r="F369" s="98"/>
      <c r="G369" s="98"/>
    </row>
    <row r="370" spans="1:7" ht="12.75">
      <c r="A370" s="98"/>
      <c r="B370" s="385" t="s">
        <v>51</v>
      </c>
      <c r="C370" s="367"/>
      <c r="D370" s="367"/>
      <c r="E370" s="368"/>
      <c r="F370" s="98"/>
      <c r="G370" s="98"/>
    </row>
    <row r="371" spans="1:7" ht="12.75">
      <c r="A371" s="98"/>
      <c r="B371" s="402" t="s">
        <v>270</v>
      </c>
      <c r="C371" s="145">
        <f>+'Parte 2'!C110</f>
        <v>0</v>
      </c>
      <c r="D371" s="145">
        <f>+'Parte 2'!D110</f>
        <v>0</v>
      </c>
      <c r="E371" s="207">
        <f>+'Parte 2'!E110</f>
        <v>1</v>
      </c>
      <c r="F371" s="98"/>
      <c r="G371" s="98"/>
    </row>
    <row r="372" spans="1:7" ht="25.5">
      <c r="A372" s="98"/>
      <c r="B372" s="437" t="s">
        <v>271</v>
      </c>
      <c r="C372" s="146">
        <f>+'Parte 2'!C110/'Parte 2'!C119</f>
        <v>0</v>
      </c>
      <c r="D372" s="146">
        <f>+'Parte 2'!D110/'Parte 2'!D119</f>
        <v>0</v>
      </c>
      <c r="E372" s="208">
        <f>+'Parte 2'!E110/'Parte 2'!E119</f>
        <v>0.038461538461538464</v>
      </c>
      <c r="F372" s="98"/>
      <c r="G372" s="98"/>
    </row>
    <row r="373" spans="1:7" ht="25.5">
      <c r="A373" s="98"/>
      <c r="B373" s="375" t="s">
        <v>272</v>
      </c>
      <c r="C373" s="212">
        <f>+('Parte 2'!C123+'Parte 2'!C124)/'Parte 2'!C119</f>
        <v>0</v>
      </c>
      <c r="D373" s="212">
        <f>+('Parte 2'!D123+'Parte 2'!D124)/'Parte 2'!D119</f>
        <v>0</v>
      </c>
      <c r="E373" s="214">
        <f>+('Parte 2'!E123+'Parte 2'!E124)/'Parte 2'!E119</f>
        <v>0.038461538461538464</v>
      </c>
      <c r="F373" s="98"/>
      <c r="G373" s="98"/>
    </row>
    <row r="374" spans="1:7" ht="12.75">
      <c r="A374" s="98"/>
      <c r="B374" s="386" t="s">
        <v>273</v>
      </c>
      <c r="C374" s="213">
        <f>+'Parte 2'!C111</f>
        <v>5</v>
      </c>
      <c r="D374" s="213">
        <f>+'Parte 2'!D111</f>
        <v>4</v>
      </c>
      <c r="E374" s="209">
        <f>+'Parte 2'!E111</f>
        <v>3</v>
      </c>
      <c r="F374" s="98"/>
      <c r="G374" s="98"/>
    </row>
    <row r="375" spans="1:7" ht="25.5">
      <c r="A375" s="98"/>
      <c r="B375" s="437" t="s">
        <v>274</v>
      </c>
      <c r="C375" s="146">
        <f>+'Parte 2'!C111/'Parte 2'!C119</f>
        <v>0.19230769230769232</v>
      </c>
      <c r="D375" s="146">
        <f>+'Parte 2'!D111/'Parte 2'!D119</f>
        <v>0.17391304347826086</v>
      </c>
      <c r="E375" s="208">
        <f>+'Parte 2'!E111/'Parte 2'!E119</f>
        <v>0.11538461538461539</v>
      </c>
      <c r="F375" s="98"/>
      <c r="G375" s="98"/>
    </row>
    <row r="376" spans="1:7" ht="26.25" thickBot="1">
      <c r="A376" s="98"/>
      <c r="B376" s="378" t="s">
        <v>275</v>
      </c>
      <c r="C376" s="210">
        <f>+('Parte 2'!C130+'Parte 2'!C131)/'Parte 2'!C119</f>
        <v>0.19230769230769232</v>
      </c>
      <c r="D376" s="210">
        <f>+('Parte 2'!D130+'Parte 2'!D131)/'Parte 2'!D119</f>
        <v>0.17391304347826086</v>
      </c>
      <c r="E376" s="211">
        <f>+('Parte 2'!E130+'Parte 2'!E131)/'Parte 2'!E119</f>
        <v>0.11538461538461539</v>
      </c>
      <c r="F376" s="98"/>
      <c r="G376" s="98"/>
    </row>
    <row r="377" spans="1:7" ht="12.75">
      <c r="A377" s="98"/>
      <c r="B377" s="98"/>
      <c r="C377" s="98"/>
      <c r="D377" s="98"/>
      <c r="E377" s="98"/>
      <c r="F377" s="98"/>
      <c r="G377" s="98"/>
    </row>
    <row r="378" spans="1:7" ht="12.75">
      <c r="A378" s="98"/>
      <c r="B378" s="98"/>
      <c r="C378" s="98"/>
      <c r="D378" s="98"/>
      <c r="E378" s="98"/>
      <c r="F378" s="98"/>
      <c r="G378" s="98"/>
    </row>
    <row r="379" spans="1:7" ht="12.75">
      <c r="A379" s="98"/>
      <c r="B379" s="98"/>
      <c r="C379" s="98"/>
      <c r="D379" s="98"/>
      <c r="E379" s="98"/>
      <c r="F379" s="98"/>
      <c r="G379" s="98"/>
    </row>
    <row r="380" spans="1:7" ht="12.75">
      <c r="A380" s="98"/>
      <c r="B380" s="98"/>
      <c r="C380" s="98"/>
      <c r="D380" s="98"/>
      <c r="E380" s="98"/>
      <c r="F380" s="98"/>
      <c r="G380" s="98"/>
    </row>
    <row r="381" spans="1:7" ht="12.75">
      <c r="A381" s="98"/>
      <c r="B381" s="98"/>
      <c r="C381" s="98"/>
      <c r="D381" s="98"/>
      <c r="E381" s="98"/>
      <c r="F381" s="98"/>
      <c r="G381" s="98"/>
    </row>
    <row r="382" spans="1:7" ht="12.75">
      <c r="A382" s="98"/>
      <c r="B382" s="98"/>
      <c r="C382" s="98"/>
      <c r="D382" s="98"/>
      <c r="E382" s="98"/>
      <c r="F382" s="98"/>
      <c r="G382" s="98"/>
    </row>
    <row r="383" spans="1:7" ht="12.75">
      <c r="A383" s="98"/>
      <c r="B383" s="98"/>
      <c r="C383" s="98"/>
      <c r="D383" s="98"/>
      <c r="E383" s="98"/>
      <c r="F383" s="98"/>
      <c r="G383" s="98"/>
    </row>
    <row r="384" spans="1:7" ht="12.75">
      <c r="A384" s="98"/>
      <c r="B384" s="98"/>
      <c r="C384" s="98"/>
      <c r="D384" s="98"/>
      <c r="E384" s="98"/>
      <c r="F384" s="98"/>
      <c r="G384" s="98"/>
    </row>
    <row r="385" spans="1:7" ht="12.75">
      <c r="A385" s="98"/>
      <c r="B385" s="98"/>
      <c r="C385" s="98"/>
      <c r="D385" s="98"/>
      <c r="E385" s="98"/>
      <c r="F385" s="98"/>
      <c r="G385" s="98"/>
    </row>
    <row r="386" spans="1:7" ht="12.75">
      <c r="A386" s="98"/>
      <c r="B386" s="98"/>
      <c r="C386" s="98"/>
      <c r="D386" s="98"/>
      <c r="E386" s="98"/>
      <c r="F386" s="98"/>
      <c r="G386" s="98"/>
    </row>
    <row r="387" spans="1:7" ht="12.75">
      <c r="A387" s="98"/>
      <c r="B387" s="98"/>
      <c r="C387" s="98"/>
      <c r="D387" s="98"/>
      <c r="E387" s="98"/>
      <c r="F387" s="98"/>
      <c r="G387" s="98"/>
    </row>
    <row r="388" spans="1:7" ht="12.75">
      <c r="A388" s="98"/>
      <c r="B388" s="98"/>
      <c r="C388" s="98"/>
      <c r="D388" s="98"/>
      <c r="E388" s="98"/>
      <c r="F388" s="98"/>
      <c r="G388" s="98"/>
    </row>
    <row r="389" spans="1:7" ht="12.75">
      <c r="A389" s="98"/>
      <c r="B389" s="98"/>
      <c r="C389" s="98"/>
      <c r="D389" s="98"/>
      <c r="E389" s="98"/>
      <c r="F389" s="98"/>
      <c r="G389" s="98"/>
    </row>
    <row r="390" spans="1:7" ht="12.75">
      <c r="A390" s="98"/>
      <c r="B390" s="98"/>
      <c r="C390" s="98"/>
      <c r="D390" s="98"/>
      <c r="E390" s="98"/>
      <c r="F390" s="98"/>
      <c r="G390" s="98"/>
    </row>
    <row r="391" spans="1:7" ht="12.75">
      <c r="A391" s="98"/>
      <c r="B391" s="98"/>
      <c r="C391" s="98"/>
      <c r="D391" s="98"/>
      <c r="E391" s="98"/>
      <c r="F391" s="98"/>
      <c r="G391" s="98"/>
    </row>
    <row r="392" spans="1:7" ht="12.75">
      <c r="A392" s="98"/>
      <c r="B392" s="98"/>
      <c r="C392" s="98"/>
      <c r="D392" s="98"/>
      <c r="E392" s="98"/>
      <c r="F392" s="98"/>
      <c r="G392" s="98"/>
    </row>
    <row r="393" spans="1:7" ht="22.5" customHeight="1">
      <c r="A393" s="98"/>
      <c r="B393" s="98"/>
      <c r="C393" s="98"/>
      <c r="D393" s="98"/>
      <c r="E393" s="98"/>
      <c r="F393" s="98"/>
      <c r="G393" s="98"/>
    </row>
    <row r="394" spans="1:7" ht="22.5" customHeight="1">
      <c r="A394" s="98"/>
      <c r="B394" s="98"/>
      <c r="C394" s="98"/>
      <c r="D394" s="98"/>
      <c r="E394" s="98"/>
      <c r="F394" s="98"/>
      <c r="G394" s="98"/>
    </row>
    <row r="395" spans="1:7" ht="24" customHeight="1">
      <c r="A395" s="98"/>
      <c r="B395" s="98"/>
      <c r="C395" s="98"/>
      <c r="D395" s="98"/>
      <c r="E395" s="98"/>
      <c r="F395" s="98"/>
      <c r="G395" s="98"/>
    </row>
    <row r="396" spans="1:7" ht="22.5" customHeight="1">
      <c r="A396" s="98"/>
      <c r="B396" s="98"/>
      <c r="C396" s="98"/>
      <c r="D396" s="98"/>
      <c r="E396" s="98"/>
      <c r="F396" s="98"/>
      <c r="G396" s="98"/>
    </row>
    <row r="397" spans="1:7" ht="22.5" customHeight="1">
      <c r="A397" s="98"/>
      <c r="B397" s="98"/>
      <c r="C397" s="98"/>
      <c r="D397" s="98"/>
      <c r="E397" s="98"/>
      <c r="F397" s="98"/>
      <c r="G397" s="98"/>
    </row>
    <row r="398" spans="1:7" ht="12.75">
      <c r="A398" s="98"/>
      <c r="B398" s="98"/>
      <c r="C398" s="98"/>
      <c r="D398" s="98"/>
      <c r="E398" s="98"/>
      <c r="F398" s="98"/>
      <c r="G398" s="98"/>
    </row>
    <row r="399" spans="1:7" ht="12.75">
      <c r="A399" s="98"/>
      <c r="B399" s="98"/>
      <c r="C399" s="98"/>
      <c r="D399" s="98"/>
      <c r="E399" s="98"/>
      <c r="F399" s="98"/>
      <c r="G399" s="98"/>
    </row>
    <row r="400" spans="1:7" ht="12.75">
      <c r="A400" s="98"/>
      <c r="B400" s="98"/>
      <c r="C400" s="98"/>
      <c r="D400" s="98"/>
      <c r="E400" s="98"/>
      <c r="F400" s="98"/>
      <c r="G400" s="98"/>
    </row>
    <row r="401" spans="1:7" ht="12.75">
      <c r="A401" s="98"/>
      <c r="B401" s="98"/>
      <c r="C401" s="98"/>
      <c r="D401" s="98"/>
      <c r="E401" s="98"/>
      <c r="F401" s="98"/>
      <c r="G401" s="98"/>
    </row>
    <row r="402" spans="1:7" ht="12.75">
      <c r="A402" s="98"/>
      <c r="B402" s="98"/>
      <c r="C402" s="98"/>
      <c r="D402" s="98"/>
      <c r="E402" s="98"/>
      <c r="F402" s="98"/>
      <c r="G402" s="98"/>
    </row>
    <row r="403" spans="1:7" ht="12.75">
      <c r="A403" s="98"/>
      <c r="B403" s="98"/>
      <c r="C403" s="98"/>
      <c r="D403" s="98"/>
      <c r="E403" s="98"/>
      <c r="F403" s="98"/>
      <c r="G403" s="98"/>
    </row>
    <row r="404" spans="1:7" ht="12.75">
      <c r="A404" s="98"/>
      <c r="B404" s="98"/>
      <c r="C404" s="98"/>
      <c r="D404" s="98"/>
      <c r="E404" s="98"/>
      <c r="F404" s="98"/>
      <c r="G404" s="98"/>
    </row>
    <row r="405" spans="1:7" ht="12.75">
      <c r="A405" s="98"/>
      <c r="B405" s="98"/>
      <c r="C405" s="98"/>
      <c r="D405" s="98"/>
      <c r="E405" s="98"/>
      <c r="F405" s="98"/>
      <c r="G405" s="98"/>
    </row>
    <row r="406" spans="1:7" ht="12.75">
      <c r="A406" s="98"/>
      <c r="B406" s="98"/>
      <c r="C406" s="98"/>
      <c r="D406" s="98"/>
      <c r="E406" s="98"/>
      <c r="F406" s="98"/>
      <c r="G406" s="98"/>
    </row>
    <row r="407" spans="1:7" ht="12.75">
      <c r="A407" s="98"/>
      <c r="B407" s="98"/>
      <c r="C407" s="98"/>
      <c r="D407" s="98"/>
      <c r="E407" s="98"/>
      <c r="F407" s="98"/>
      <c r="G407" s="98"/>
    </row>
    <row r="408" spans="1:7" ht="12.75">
      <c r="A408" s="98"/>
      <c r="B408" s="98"/>
      <c r="C408" s="98"/>
      <c r="D408" s="98"/>
      <c r="E408" s="98"/>
      <c r="F408" s="98"/>
      <c r="G408" s="98"/>
    </row>
    <row r="409" spans="1:7" ht="12.75">
      <c r="A409" s="98"/>
      <c r="B409" s="98"/>
      <c r="C409" s="98"/>
      <c r="D409" s="98"/>
      <c r="E409" s="98"/>
      <c r="F409" s="98"/>
      <c r="G409" s="98"/>
    </row>
    <row r="410" spans="1:7" ht="12.75">
      <c r="A410" s="98"/>
      <c r="B410" s="98"/>
      <c r="C410" s="98"/>
      <c r="D410" s="98"/>
      <c r="E410" s="98"/>
      <c r="F410" s="98"/>
      <c r="G410" s="98"/>
    </row>
    <row r="411" spans="1:7" ht="12.75">
      <c r="A411" s="98"/>
      <c r="B411" s="98"/>
      <c r="C411" s="98"/>
      <c r="D411" s="98"/>
      <c r="E411" s="98"/>
      <c r="F411" s="98"/>
      <c r="G411" s="98"/>
    </row>
    <row r="412" spans="1:7" ht="12.75">
      <c r="A412" s="98"/>
      <c r="B412" s="98"/>
      <c r="C412" s="98"/>
      <c r="D412" s="98"/>
      <c r="E412" s="98"/>
      <c r="F412" s="98"/>
      <c r="G412" s="98"/>
    </row>
    <row r="413" spans="1:7" ht="12.75">
      <c r="A413" s="98"/>
      <c r="B413" s="98"/>
      <c r="C413" s="98"/>
      <c r="D413" s="98"/>
      <c r="E413" s="98"/>
      <c r="F413" s="98"/>
      <c r="G413" s="98"/>
    </row>
    <row r="414" spans="1:7" ht="12.75">
      <c r="A414" s="98"/>
      <c r="B414" s="98"/>
      <c r="C414" s="98"/>
      <c r="D414" s="98"/>
      <c r="E414" s="98"/>
      <c r="F414" s="98"/>
      <c r="G414" s="98"/>
    </row>
    <row r="415" spans="1:7" ht="12.75">
      <c r="A415" s="98"/>
      <c r="B415" s="98"/>
      <c r="C415" s="98"/>
      <c r="D415" s="98"/>
      <c r="E415" s="98"/>
      <c r="F415" s="98"/>
      <c r="G415" s="98"/>
    </row>
    <row r="416" spans="1:7" ht="12.75">
      <c r="A416" s="98"/>
      <c r="B416" s="98"/>
      <c r="C416" s="98"/>
      <c r="D416" s="98"/>
      <c r="E416" s="98"/>
      <c r="F416" s="98"/>
      <c r="G416" s="98"/>
    </row>
    <row r="417" spans="1:7" ht="13.5" thickBot="1">
      <c r="A417" s="98"/>
      <c r="B417" s="123" t="s">
        <v>262</v>
      </c>
      <c r="C417" s="98"/>
      <c r="D417" s="98"/>
      <c r="E417" s="98"/>
      <c r="F417" s="98"/>
      <c r="G417" s="98"/>
    </row>
    <row r="418" spans="1:7" ht="12.75">
      <c r="A418" s="98"/>
      <c r="B418" s="382" t="s">
        <v>23</v>
      </c>
      <c r="C418" s="383">
        <f>+C369</f>
        <v>2011</v>
      </c>
      <c r="D418" s="383">
        <f>+D369</f>
        <v>2012</v>
      </c>
      <c r="E418" s="384">
        <f>+E369</f>
        <v>2013</v>
      </c>
      <c r="F418" s="98"/>
      <c r="G418" s="98"/>
    </row>
    <row r="419" spans="1:7" ht="12.75">
      <c r="A419" s="98"/>
      <c r="B419" s="385" t="s">
        <v>51</v>
      </c>
      <c r="C419" s="367"/>
      <c r="D419" s="367"/>
      <c r="E419" s="368"/>
      <c r="F419" s="98"/>
      <c r="G419" s="98"/>
    </row>
    <row r="420" spans="1:7" ht="25.5">
      <c r="A420" s="98"/>
      <c r="B420" s="402" t="s">
        <v>315</v>
      </c>
      <c r="C420" s="145">
        <f>+'Parte 2'!C181</f>
        <v>1</v>
      </c>
      <c r="D420" s="145">
        <f>+'Parte 2'!D181</f>
        <v>0</v>
      </c>
      <c r="E420" s="207">
        <f>+'Parte 2'!E181</f>
        <v>0</v>
      </c>
      <c r="F420" s="98"/>
      <c r="G420" s="98"/>
    </row>
    <row r="421" spans="1:7" ht="12.75">
      <c r="A421" s="98"/>
      <c r="B421" s="437" t="s">
        <v>314</v>
      </c>
      <c r="C421" s="146">
        <f>+('Parte 2'!C181)/'Parte 2'!C184</f>
        <v>0.023255813953488372</v>
      </c>
      <c r="D421" s="146">
        <f>+('Parte 2'!D181)/'Parte 2'!D184</f>
        <v>0</v>
      </c>
      <c r="E421" s="208">
        <f>+('Parte 2'!E181)/'Parte 2'!E184</f>
        <v>0</v>
      </c>
      <c r="F421" s="98"/>
      <c r="G421" s="98"/>
    </row>
    <row r="422" spans="1:7" ht="12.75">
      <c r="A422" s="98"/>
      <c r="B422" s="385" t="s">
        <v>51</v>
      </c>
      <c r="C422" s="367"/>
      <c r="D422" s="367"/>
      <c r="E422" s="368"/>
      <c r="F422" s="98"/>
      <c r="G422" s="98"/>
    </row>
    <row r="423" spans="1:7" ht="12.75">
      <c r="A423" s="98"/>
      <c r="B423" s="402" t="s">
        <v>64</v>
      </c>
      <c r="C423" s="473">
        <f>+'Parte 2'!C189</f>
        <v>79.1350415880866</v>
      </c>
      <c r="D423" s="473">
        <f>+'Parte 2'!D189</f>
        <v>81.39771836105014</v>
      </c>
      <c r="E423" s="474">
        <f>+'Parte 2'!E189</f>
        <v>88.47837110610409</v>
      </c>
      <c r="F423" s="98"/>
      <c r="G423" s="98"/>
    </row>
    <row r="424" spans="1:7" ht="13.5" thickBot="1">
      <c r="A424" s="98"/>
      <c r="B424" s="475" t="s">
        <v>65</v>
      </c>
      <c r="C424" s="476" t="s">
        <v>214</v>
      </c>
      <c r="D424" s="477">
        <f>+(D423-C423)/C423</f>
        <v>0.028592602310632764</v>
      </c>
      <c r="E424" s="478">
        <f>+(E423-D423)/D423</f>
        <v>0.08698834423892325</v>
      </c>
      <c r="F424" s="98"/>
      <c r="G424" s="98"/>
    </row>
    <row r="425" spans="1:7" ht="12.75">
      <c r="A425" s="98"/>
      <c r="B425" s="98"/>
      <c r="C425" s="98"/>
      <c r="D425" s="98"/>
      <c r="E425" s="98"/>
      <c r="F425" s="98"/>
      <c r="G425" s="98"/>
    </row>
    <row r="426" spans="1:7" ht="12.75">
      <c r="A426" s="98"/>
      <c r="B426" s="98"/>
      <c r="C426" s="98"/>
      <c r="D426" s="98"/>
      <c r="E426" s="98"/>
      <c r="F426" s="98"/>
      <c r="G426" s="98"/>
    </row>
    <row r="427" spans="1:7" ht="12.75">
      <c r="A427" s="98"/>
      <c r="B427" s="98"/>
      <c r="C427" s="98"/>
      <c r="D427" s="98"/>
      <c r="E427" s="98"/>
      <c r="F427" s="98"/>
      <c r="G427" s="98"/>
    </row>
    <row r="428" spans="1:7" ht="12.75">
      <c r="A428" s="98"/>
      <c r="B428" s="98"/>
      <c r="C428" s="98"/>
      <c r="D428" s="98"/>
      <c r="E428" s="98"/>
      <c r="F428" s="98"/>
      <c r="G428" s="98"/>
    </row>
    <row r="429" spans="1:7" ht="12.75">
      <c r="A429" s="98"/>
      <c r="B429" s="98"/>
      <c r="C429" s="98"/>
      <c r="D429" s="98"/>
      <c r="E429" s="98"/>
      <c r="F429" s="98"/>
      <c r="G429" s="98"/>
    </row>
    <row r="430" spans="1:7" ht="12.75">
      <c r="A430" s="98"/>
      <c r="B430" s="98"/>
      <c r="C430" s="98"/>
      <c r="D430" s="98"/>
      <c r="E430" s="98"/>
      <c r="F430" s="98"/>
      <c r="G430" s="98"/>
    </row>
    <row r="431" spans="1:7" ht="12.75">
      <c r="A431" s="98"/>
      <c r="B431" s="98"/>
      <c r="C431" s="98"/>
      <c r="D431" s="98"/>
      <c r="E431" s="98"/>
      <c r="F431" s="98"/>
      <c r="G431" s="98"/>
    </row>
    <row r="432" spans="1:7" ht="12.75">
      <c r="A432" s="98"/>
      <c r="B432" s="98"/>
      <c r="C432" s="98"/>
      <c r="D432" s="98"/>
      <c r="E432" s="98"/>
      <c r="F432" s="98"/>
      <c r="G432" s="98"/>
    </row>
    <row r="433" spans="1:7" ht="12.75">
      <c r="A433" s="98"/>
      <c r="B433" s="98"/>
      <c r="C433" s="98"/>
      <c r="D433" s="98"/>
      <c r="E433" s="98"/>
      <c r="F433" s="98"/>
      <c r="G433" s="98"/>
    </row>
    <row r="434" spans="1:7" ht="12.75">
      <c r="A434" s="98"/>
      <c r="B434" s="98"/>
      <c r="C434" s="98"/>
      <c r="D434" s="98"/>
      <c r="E434" s="98"/>
      <c r="F434" s="98"/>
      <c r="G434" s="98"/>
    </row>
    <row r="435" spans="1:7" ht="12.75">
      <c r="A435" s="98"/>
      <c r="B435" s="98"/>
      <c r="C435" s="98"/>
      <c r="D435" s="98"/>
      <c r="E435" s="98"/>
      <c r="F435" s="98"/>
      <c r="G435" s="98"/>
    </row>
    <row r="436" spans="1:7" ht="12.75">
      <c r="A436" s="98"/>
      <c r="B436" s="98"/>
      <c r="C436" s="98"/>
      <c r="D436" s="98"/>
      <c r="E436" s="98"/>
      <c r="F436" s="98"/>
      <c r="G436" s="98"/>
    </row>
    <row r="437" spans="1:7" ht="12.75">
      <c r="A437" s="98"/>
      <c r="B437" s="98"/>
      <c r="C437" s="98"/>
      <c r="D437" s="98"/>
      <c r="E437" s="98"/>
      <c r="F437" s="98"/>
      <c r="G437" s="98"/>
    </row>
    <row r="438" spans="1:7" ht="12.75">
      <c r="A438" s="98"/>
      <c r="B438" s="98"/>
      <c r="C438" s="98"/>
      <c r="D438" s="98"/>
      <c r="E438" s="98"/>
      <c r="F438" s="98"/>
      <c r="G438" s="98"/>
    </row>
    <row r="439" spans="1:7" ht="12.75">
      <c r="A439" s="98"/>
      <c r="B439" s="98"/>
      <c r="C439" s="98"/>
      <c r="D439" s="98"/>
      <c r="E439" s="98"/>
      <c r="F439" s="98"/>
      <c r="G439" s="98"/>
    </row>
    <row r="440" spans="1:7" ht="12.75">
      <c r="A440" s="98"/>
      <c r="B440" s="98"/>
      <c r="C440" s="98"/>
      <c r="D440" s="98"/>
      <c r="E440" s="98"/>
      <c r="F440" s="98"/>
      <c r="G440" s="98"/>
    </row>
    <row r="441" spans="1:7" ht="12.75">
      <c r="A441" s="98"/>
      <c r="B441" s="98"/>
      <c r="C441" s="98"/>
      <c r="D441" s="98"/>
      <c r="E441" s="98"/>
      <c r="F441" s="98"/>
      <c r="G441" s="98"/>
    </row>
    <row r="442" spans="1:7" ht="19.5" customHeight="1">
      <c r="A442" s="98"/>
      <c r="B442" s="98"/>
      <c r="C442" s="98"/>
      <c r="D442" s="98"/>
      <c r="E442" s="98"/>
      <c r="F442" s="98"/>
      <c r="G442" s="98"/>
    </row>
    <row r="443" spans="1:7" ht="12.75">
      <c r="A443" s="98"/>
      <c r="B443" s="98"/>
      <c r="C443" s="98"/>
      <c r="D443" s="98"/>
      <c r="E443" s="98"/>
      <c r="F443" s="98"/>
      <c r="G443" s="98"/>
    </row>
    <row r="444" spans="1:7" ht="12.75">
      <c r="A444" s="98"/>
      <c r="B444" s="98"/>
      <c r="C444" s="98"/>
      <c r="D444" s="98"/>
      <c r="E444" s="98"/>
      <c r="F444" s="98"/>
      <c r="G444" s="98"/>
    </row>
    <row r="445" spans="1:7" ht="12.75">
      <c r="A445" s="98"/>
      <c r="B445" s="98"/>
      <c r="C445" s="98"/>
      <c r="D445" s="98"/>
      <c r="E445" s="98"/>
      <c r="F445" s="98"/>
      <c r="G445" s="98"/>
    </row>
    <row r="446" spans="1:7" ht="12.75">
      <c r="A446" s="98"/>
      <c r="B446" s="98"/>
      <c r="C446" s="98"/>
      <c r="D446" s="98"/>
      <c r="E446" s="98"/>
      <c r="F446" s="98"/>
      <c r="G446" s="98"/>
    </row>
    <row r="447" spans="1:7" ht="12.75">
      <c r="A447" s="98"/>
      <c r="B447" s="98"/>
      <c r="C447" s="98"/>
      <c r="D447" s="98"/>
      <c r="E447" s="98"/>
      <c r="F447" s="98"/>
      <c r="G447" s="98"/>
    </row>
    <row r="448" spans="1:7" ht="12.75">
      <c r="A448" s="98"/>
      <c r="B448" s="98"/>
      <c r="C448" s="98"/>
      <c r="D448" s="98"/>
      <c r="E448" s="98"/>
      <c r="F448" s="98"/>
      <c r="G448" s="98"/>
    </row>
    <row r="449" spans="1:7" ht="12.75">
      <c r="A449" s="98"/>
      <c r="B449" s="98"/>
      <c r="C449" s="98"/>
      <c r="D449" s="98"/>
      <c r="E449" s="98"/>
      <c r="F449" s="98"/>
      <c r="G449" s="98"/>
    </row>
    <row r="450" spans="1:7" ht="12.75">
      <c r="A450" s="98"/>
      <c r="B450" s="98"/>
      <c r="C450" s="98"/>
      <c r="D450" s="98"/>
      <c r="E450" s="98"/>
      <c r="F450" s="98"/>
      <c r="G450" s="98"/>
    </row>
    <row r="451" spans="1:7" ht="12.75">
      <c r="A451" s="98"/>
      <c r="B451" s="98"/>
      <c r="C451" s="98"/>
      <c r="D451" s="98"/>
      <c r="E451" s="98"/>
      <c r="F451" s="98"/>
      <c r="G451" s="98"/>
    </row>
    <row r="452" spans="1:7" ht="12.75">
      <c r="A452" s="98"/>
      <c r="B452" s="98"/>
      <c r="C452" s="98"/>
      <c r="D452" s="98"/>
      <c r="E452" s="98"/>
      <c r="F452" s="98"/>
      <c r="G452" s="98"/>
    </row>
    <row r="453" spans="1:7" ht="12.75">
      <c r="A453" s="98"/>
      <c r="B453" s="98"/>
      <c r="C453" s="98"/>
      <c r="D453" s="98"/>
      <c r="E453" s="98"/>
      <c r="F453" s="98"/>
      <c r="G453" s="98"/>
    </row>
    <row r="454" spans="1:7" ht="12.75">
      <c r="A454" s="98"/>
      <c r="B454" s="98"/>
      <c r="C454" s="98"/>
      <c r="D454" s="98"/>
      <c r="E454" s="98"/>
      <c r="F454" s="98"/>
      <c r="G454" s="98"/>
    </row>
    <row r="455" spans="1:7" ht="12.75">
      <c r="A455" s="98"/>
      <c r="B455" s="98"/>
      <c r="C455" s="98"/>
      <c r="D455" s="98"/>
      <c r="E455" s="98"/>
      <c r="F455" s="98"/>
      <c r="G455" s="98"/>
    </row>
    <row r="456" spans="1:7" ht="12.75">
      <c r="A456" s="98"/>
      <c r="B456" s="98"/>
      <c r="C456" s="98"/>
      <c r="D456" s="98"/>
      <c r="E456" s="98"/>
      <c r="F456" s="98"/>
      <c r="G456" s="98"/>
    </row>
    <row r="457" spans="1:7" ht="12.75">
      <c r="A457" s="98"/>
      <c r="B457" s="98"/>
      <c r="C457" s="98"/>
      <c r="D457" s="98"/>
      <c r="E457" s="98"/>
      <c r="F457" s="98"/>
      <c r="G457" s="98"/>
    </row>
    <row r="458" spans="1:7" ht="12.75">
      <c r="A458" s="98"/>
      <c r="B458" s="98"/>
      <c r="C458" s="98"/>
      <c r="D458" s="98"/>
      <c r="E458" s="98"/>
      <c r="F458" s="98"/>
      <c r="G458" s="98"/>
    </row>
    <row r="459" spans="1:7" ht="12.75">
      <c r="A459" s="98"/>
      <c r="B459" s="98"/>
      <c r="C459" s="98"/>
      <c r="D459" s="98"/>
      <c r="E459" s="98"/>
      <c r="F459" s="98"/>
      <c r="G459" s="98"/>
    </row>
    <row r="460" spans="1:7" ht="12.75">
      <c r="A460" s="98"/>
      <c r="B460" s="98"/>
      <c r="C460" s="98"/>
      <c r="D460" s="98"/>
      <c r="E460" s="98"/>
      <c r="F460" s="98"/>
      <c r="G460" s="98"/>
    </row>
    <row r="461" spans="1:7" ht="12.75">
      <c r="A461" s="98"/>
      <c r="B461" s="98"/>
      <c r="C461" s="98"/>
      <c r="D461" s="98"/>
      <c r="E461" s="98"/>
      <c r="F461" s="98"/>
      <c r="G461" s="98"/>
    </row>
    <row r="462" spans="1:7" ht="12.75">
      <c r="A462" s="98"/>
      <c r="B462" s="98"/>
      <c r="C462" s="98"/>
      <c r="D462" s="98"/>
      <c r="E462" s="98"/>
      <c r="F462" s="98"/>
      <c r="G462" s="98"/>
    </row>
    <row r="463" spans="1:7" ht="12.75">
      <c r="A463" s="98"/>
      <c r="B463" s="98"/>
      <c r="C463" s="98"/>
      <c r="D463" s="98"/>
      <c r="E463" s="98"/>
      <c r="F463" s="98"/>
      <c r="G463" s="98"/>
    </row>
    <row r="464" spans="1:7" ht="12.75">
      <c r="A464" s="98"/>
      <c r="B464" s="98"/>
      <c r="C464" s="98"/>
      <c r="D464" s="98"/>
      <c r="E464" s="98"/>
      <c r="F464" s="98"/>
      <c r="G464" s="98"/>
    </row>
    <row r="465" spans="1:7" ht="12.75">
      <c r="A465" s="98"/>
      <c r="B465" s="98"/>
      <c r="C465" s="98"/>
      <c r="D465" s="98"/>
      <c r="E465" s="98"/>
      <c r="F465" s="98"/>
      <c r="G465" s="98"/>
    </row>
    <row r="466" spans="1:7" ht="12.75">
      <c r="A466" s="98"/>
      <c r="B466" s="98"/>
      <c r="C466" s="98"/>
      <c r="D466" s="98"/>
      <c r="E466" s="98"/>
      <c r="F466" s="98"/>
      <c r="G466" s="98"/>
    </row>
  </sheetData>
  <sheetProtection password="83B0" sheet="1" objects="1" scenarios="1" selectLockedCells="1"/>
  <mergeCells count="1">
    <mergeCell ref="D33:F33"/>
  </mergeCells>
  <printOptions horizontalCentered="1"/>
  <pageMargins left="0.7874015748031497" right="0.7874015748031497" top="0.7874015748031497" bottom="0.1968503937007874" header="0" footer="0"/>
  <pageSetup horizontalDpi="200" verticalDpi="200" orientation="portrait" scale="85" r:id="rId2"/>
  <rowBreaks count="9" manualBreakCount="9">
    <brk id="50" max="255" man="1"/>
    <brk id="96" max="255" man="1"/>
    <brk id="144" max="6" man="1"/>
    <brk id="188" max="255" man="1"/>
    <brk id="223" max="255" man="1"/>
    <brk id="275" max="6" man="1"/>
    <brk id="316" max="255" man="1"/>
    <brk id="364" max="255" man="1"/>
    <brk id="414" max="255" man="1"/>
  </rowBreaks>
  <drawing r:id="rId1"/>
</worksheet>
</file>

<file path=xl/worksheets/sheet7.xml><?xml version="1.0" encoding="utf-8"?>
<worksheet xmlns="http://schemas.openxmlformats.org/spreadsheetml/2006/main" xmlns:r="http://schemas.openxmlformats.org/officeDocument/2006/relationships">
  <sheetPr codeName="Hoja6"/>
  <dimension ref="A1:E103"/>
  <sheetViews>
    <sheetView showGridLines="0" showRowColHeaders="0" zoomScaleSheetLayoutView="100" zoomScalePageLayoutView="0" workbookViewId="0" topLeftCell="A1">
      <selection activeCell="C5" sqref="C5"/>
    </sheetView>
  </sheetViews>
  <sheetFormatPr defaultColWidth="11.421875" defaultRowHeight="12.75"/>
  <cols>
    <col min="1" max="1" width="6.8515625" style="0" customWidth="1"/>
    <col min="2" max="2" width="50.28125" style="30" customWidth="1"/>
    <col min="3" max="5" width="11.421875" style="30" customWidth="1"/>
  </cols>
  <sheetData>
    <row r="1" spans="1:5" ht="12.75">
      <c r="A1" s="98"/>
      <c r="B1" s="147"/>
      <c r="C1" s="147"/>
      <c r="D1" s="147"/>
      <c r="E1" s="147"/>
    </row>
    <row r="2" spans="1:5" ht="48" customHeight="1">
      <c r="A2" s="98"/>
      <c r="B2" s="147"/>
      <c r="C2" s="147"/>
      <c r="D2" s="147"/>
      <c r="E2" s="147"/>
    </row>
    <row r="3" spans="1:5" ht="12.75" customHeight="1" thickBot="1">
      <c r="A3" s="98"/>
      <c r="B3" s="148"/>
      <c r="C3" s="148"/>
      <c r="D3" s="148"/>
      <c r="E3" s="148"/>
    </row>
    <row r="4" spans="1:5" ht="12.75" customHeight="1" thickTop="1">
      <c r="A4" s="98"/>
      <c r="B4" s="337"/>
      <c r="C4" s="337"/>
      <c r="D4" s="337"/>
      <c r="E4" s="337"/>
    </row>
    <row r="5" spans="1:5" ht="15" customHeight="1">
      <c r="A5" s="98"/>
      <c r="B5" s="123" t="s">
        <v>263</v>
      </c>
      <c r="C5" s="147"/>
      <c r="D5" s="147"/>
      <c r="E5" s="147"/>
    </row>
    <row r="6" spans="1:5" ht="12.75">
      <c r="A6" s="98"/>
      <c r="B6" s="249"/>
      <c r="C6" s="247">
        <f>+'Parte 3'!C29</f>
        <v>2011</v>
      </c>
      <c r="D6" s="247">
        <f>+'Parte 3'!D29</f>
        <v>2012</v>
      </c>
      <c r="E6" s="248">
        <f>+'Parte 3'!E29</f>
        <v>2013</v>
      </c>
    </row>
    <row r="7" spans="1:5" ht="12.75">
      <c r="A7" s="98"/>
      <c r="B7" s="150" t="s">
        <v>91</v>
      </c>
      <c r="C7" s="151">
        <f>+C8+C9</f>
        <v>69619</v>
      </c>
      <c r="D7" s="151">
        <f>+D8+D9</f>
        <v>71584</v>
      </c>
      <c r="E7" s="151">
        <f>+E8+E9</f>
        <v>72306</v>
      </c>
    </row>
    <row r="8" spans="1:5" ht="12.75">
      <c r="A8" s="98"/>
      <c r="B8" s="147" t="s">
        <v>89</v>
      </c>
      <c r="C8" s="152">
        <f>+'Parte 3'!C13</f>
        <v>65030</v>
      </c>
      <c r="D8" s="152">
        <f>+'Parte 3'!D13</f>
        <v>66726</v>
      </c>
      <c r="E8" s="152">
        <f>+'Parte 3'!E13</f>
        <v>67402</v>
      </c>
    </row>
    <row r="9" spans="1:5" ht="12.75">
      <c r="A9" s="98"/>
      <c r="B9" s="147" t="s">
        <v>90</v>
      </c>
      <c r="C9" s="152">
        <f>+'Parte 3'!C35</f>
        <v>4589</v>
      </c>
      <c r="D9" s="152">
        <f>+'Parte 3'!D35</f>
        <v>4858</v>
      </c>
      <c r="E9" s="152">
        <f>+'Parte 3'!E35</f>
        <v>4904</v>
      </c>
    </row>
    <row r="10" spans="1:5" ht="12.75">
      <c r="A10" s="98"/>
      <c r="B10" s="147" t="s">
        <v>92</v>
      </c>
      <c r="C10" s="153">
        <f>+C9/C7</f>
        <v>0.06591591375917494</v>
      </c>
      <c r="D10" s="153">
        <f>+D9/D7</f>
        <v>0.06786432722396066</v>
      </c>
      <c r="E10" s="153">
        <f>+E9/E7</f>
        <v>0.06782286393936879</v>
      </c>
    </row>
    <row r="11" spans="1:5" ht="12.75">
      <c r="A11" s="98"/>
      <c r="B11" s="154" t="s">
        <v>171</v>
      </c>
      <c r="C11" s="155">
        <f>+C7/('Parte 3'!C26+'Parte 3'!C41)</f>
        <v>9.352364320257927</v>
      </c>
      <c r="D11" s="155">
        <f>+D7/('Parte 3'!D26+'Parte 3'!D41)</f>
        <v>9.16216562140023</v>
      </c>
      <c r="E11" s="155">
        <f>+E7/('Parte 3'!E26+'Parte 3'!E41)</f>
        <v>10.08170663692136</v>
      </c>
    </row>
    <row r="12" spans="1:5" ht="13.5" customHeight="1">
      <c r="A12" s="98"/>
      <c r="B12" s="150" t="s">
        <v>95</v>
      </c>
      <c r="C12" s="156">
        <f>+C13+C14</f>
        <v>2615.1</v>
      </c>
      <c r="D12" s="156">
        <f>+D13+D14</f>
        <v>2615.1</v>
      </c>
      <c r="E12" s="156">
        <f>+E13+E14</f>
        <v>2615.1</v>
      </c>
    </row>
    <row r="13" spans="1:5" ht="21" customHeight="1">
      <c r="A13" s="98"/>
      <c r="B13" s="147" t="s">
        <v>89</v>
      </c>
      <c r="C13" s="157">
        <f>+'Parte 3'!C10</f>
        <v>2558</v>
      </c>
      <c r="D13" s="157">
        <f>+'Parte 3'!D10</f>
        <v>2558</v>
      </c>
      <c r="E13" s="157">
        <f>+'Parte 3'!E10</f>
        <v>2558</v>
      </c>
    </row>
    <row r="14" spans="1:5" ht="12.75">
      <c r="A14" s="98"/>
      <c r="B14" s="147" t="s">
        <v>90</v>
      </c>
      <c r="C14" s="157">
        <f>+'Parte 3'!C31</f>
        <v>57.1</v>
      </c>
      <c r="D14" s="157">
        <f>+'Parte 3'!D31</f>
        <v>57.1</v>
      </c>
      <c r="E14" s="157">
        <f>+'Parte 3'!E31</f>
        <v>57.1</v>
      </c>
    </row>
    <row r="15" spans="1:5" ht="12.75">
      <c r="A15" s="98"/>
      <c r="B15" s="147" t="s">
        <v>94</v>
      </c>
      <c r="C15" s="153">
        <f>+C14/C12</f>
        <v>0.021834729073457994</v>
      </c>
      <c r="D15" s="153">
        <f>+D14/D12</f>
        <v>0.021834729073457994</v>
      </c>
      <c r="E15" s="153">
        <f>+E14/E12</f>
        <v>0.021834729073457994</v>
      </c>
    </row>
    <row r="16" spans="1:5" ht="12.75">
      <c r="A16" s="98"/>
      <c r="B16" s="154" t="s">
        <v>93</v>
      </c>
      <c r="C16" s="158">
        <f>+C12/('Parte 3'!C26+'Parte 3'!C41)</f>
        <v>0.35130306286942503</v>
      </c>
      <c r="D16" s="158">
        <f>+D12/('Parte 3'!D26+'Parte 3'!D41)</f>
        <v>0.3347113784717778</v>
      </c>
      <c r="E16" s="158">
        <f>+E12/('Parte 3'!E26+'Parte 3'!E41)</f>
        <v>0.36462632459564975</v>
      </c>
    </row>
    <row r="17" spans="1:5" ht="14.25" customHeight="1">
      <c r="A17" s="98"/>
      <c r="B17" s="150" t="s">
        <v>172</v>
      </c>
      <c r="C17" s="156">
        <f>+C18+C19</f>
        <v>0</v>
      </c>
      <c r="D17" s="156">
        <f>+D18+D19</f>
        <v>0</v>
      </c>
      <c r="E17" s="156">
        <f>+E18+E19</f>
        <v>0</v>
      </c>
    </row>
    <row r="18" spans="1:5" ht="16.5" customHeight="1">
      <c r="A18" s="98"/>
      <c r="B18" s="147" t="s">
        <v>89</v>
      </c>
      <c r="C18" s="157">
        <f>+'Parte 3'!C22</f>
        <v>0</v>
      </c>
      <c r="D18" s="157">
        <f>+'Parte 3'!D22</f>
        <v>0</v>
      </c>
      <c r="E18" s="157">
        <f>+'Parte 3'!E22</f>
        <v>0</v>
      </c>
    </row>
    <row r="19" spans="1:5" ht="12.75">
      <c r="A19" s="98"/>
      <c r="B19" s="147" t="s">
        <v>90</v>
      </c>
      <c r="C19" s="157">
        <f>+'Parte 3'!C36</f>
        <v>0</v>
      </c>
      <c r="D19" s="157">
        <f>+'Parte 3'!D36</f>
        <v>0</v>
      </c>
      <c r="E19" s="157">
        <f>+'Parte 3'!E36</f>
        <v>0</v>
      </c>
    </row>
    <row r="20" spans="1:5" ht="12.75">
      <c r="A20" s="98"/>
      <c r="B20" s="147" t="s">
        <v>114</v>
      </c>
      <c r="C20" s="153">
        <v>0</v>
      </c>
      <c r="D20" s="153">
        <v>0</v>
      </c>
      <c r="E20" s="153">
        <v>0</v>
      </c>
    </row>
    <row r="21" spans="1:5" ht="12.75">
      <c r="A21" s="98"/>
      <c r="B21" s="150" t="s">
        <v>96</v>
      </c>
      <c r="C21" s="156">
        <f>+C22+C23</f>
        <v>16</v>
      </c>
      <c r="D21" s="156">
        <f>+D22+D23</f>
        <v>8</v>
      </c>
      <c r="E21" s="156">
        <f>+E22+E23</f>
        <v>53</v>
      </c>
    </row>
    <row r="22" spans="1:5" ht="12.75">
      <c r="A22" s="98"/>
      <c r="B22" s="147" t="s">
        <v>97</v>
      </c>
      <c r="C22" s="157">
        <f>+'Parte 3'!C25</f>
        <v>16</v>
      </c>
      <c r="D22" s="157">
        <f>+'Parte 3'!D25</f>
        <v>8</v>
      </c>
      <c r="E22" s="157">
        <f>+'Parte 3'!E25</f>
        <v>52</v>
      </c>
    </row>
    <row r="23" spans="1:5" ht="12.75">
      <c r="A23" s="98"/>
      <c r="B23" s="147" t="s">
        <v>98</v>
      </c>
      <c r="C23" s="157">
        <f>+'Parte 3'!C40</f>
        <v>0</v>
      </c>
      <c r="D23" s="157">
        <f>+'Parte 3'!D40</f>
        <v>0</v>
      </c>
      <c r="E23" s="157">
        <f>+'Parte 3'!E40</f>
        <v>1</v>
      </c>
    </row>
    <row r="24" spans="1:5" ht="12.75">
      <c r="A24" s="98"/>
      <c r="B24" s="147" t="s">
        <v>113</v>
      </c>
      <c r="C24" s="153">
        <f>+C23/C21</f>
        <v>0</v>
      </c>
      <c r="D24" s="153">
        <f>+D23/D21</f>
        <v>0</v>
      </c>
      <c r="E24" s="153">
        <f>+E23/E21</f>
        <v>0.018867924528301886</v>
      </c>
    </row>
    <row r="25" spans="1:5" ht="12.75">
      <c r="A25" s="98"/>
      <c r="B25" s="154" t="s">
        <v>99</v>
      </c>
      <c r="C25" s="159">
        <f>+C21/('Parte 3'!C41+'Parte 3'!C26)</f>
        <v>0.0021493820526598604</v>
      </c>
      <c r="D25" s="159">
        <f>+D21/('Parte 3'!D41+'Parte 3'!D26)</f>
        <v>0.0010239344681940356</v>
      </c>
      <c r="E25" s="159">
        <f>+E21/('Parte 3'!E41+'Parte 3'!E26)</f>
        <v>0.0073898494143892915</v>
      </c>
    </row>
    <row r="26" spans="1:5" ht="12.75">
      <c r="A26" s="98"/>
      <c r="B26" s="149" t="s">
        <v>100</v>
      </c>
      <c r="C26" s="157">
        <f>+'Parte 3'!C27+'Parte 3'!C42</f>
        <v>2294.279943508157</v>
      </c>
      <c r="D26" s="157">
        <f>+'Parte 3'!D27+'Parte 3'!D42</f>
        <v>2745.7903109282197</v>
      </c>
      <c r="E26" s="157">
        <f>+'Parte 3'!E27+'Parte 3'!E42</f>
        <v>1929.3982812202373</v>
      </c>
    </row>
    <row r="27" spans="1:5" ht="12.75">
      <c r="A27" s="98"/>
      <c r="B27" s="160" t="s">
        <v>101</v>
      </c>
      <c r="C27" s="161">
        <f>+C26*1000000/('Parte 3'!C26+'Parte 3'!C41)</f>
        <v>308205.2583971194</v>
      </c>
      <c r="D27" s="161">
        <f>+D26*1000000/('Parte 3'!D26+'Parte 3'!D41)</f>
        <v>351438.66772407776</v>
      </c>
      <c r="E27" s="161">
        <f>+E26*1000000/('Parte 3'!E26+'Parte 3'!E41)</f>
        <v>269018.16525658633</v>
      </c>
    </row>
    <row r="28" spans="1:5" ht="12.75">
      <c r="A28" s="98"/>
      <c r="B28" s="147"/>
      <c r="C28" s="147"/>
      <c r="D28" s="147"/>
      <c r="E28" s="147"/>
    </row>
    <row r="29" spans="1:5" ht="12.75">
      <c r="A29" s="98"/>
      <c r="B29" s="147"/>
      <c r="C29" s="147"/>
      <c r="D29" s="147"/>
      <c r="E29" s="147"/>
    </row>
    <row r="30" spans="1:5" ht="12.75">
      <c r="A30" s="98"/>
      <c r="B30" s="147"/>
      <c r="C30" s="147"/>
      <c r="D30" s="147"/>
      <c r="E30" s="147"/>
    </row>
    <row r="31" spans="1:5" ht="12.75">
      <c r="A31" s="98"/>
      <c r="B31" s="147"/>
      <c r="C31" s="147"/>
      <c r="D31" s="147"/>
      <c r="E31" s="147"/>
    </row>
    <row r="32" spans="1:5" ht="12.75">
      <c r="A32" s="98"/>
      <c r="B32" s="147"/>
      <c r="C32" s="147"/>
      <c r="D32" s="147"/>
      <c r="E32" s="147"/>
    </row>
    <row r="33" spans="1:5" ht="12.75">
      <c r="A33" s="98"/>
      <c r="B33" s="147"/>
      <c r="C33" s="147"/>
      <c r="D33" s="147"/>
      <c r="E33" s="147"/>
    </row>
    <row r="34" spans="1:5" ht="12.75">
      <c r="A34" s="98"/>
      <c r="B34" s="147"/>
      <c r="C34" s="147"/>
      <c r="D34" s="147"/>
      <c r="E34" s="147"/>
    </row>
    <row r="35" spans="1:5" ht="12.75">
      <c r="A35" s="98"/>
      <c r="B35" s="147"/>
      <c r="C35" s="147"/>
      <c r="D35" s="147"/>
      <c r="E35" s="147"/>
    </row>
    <row r="36" spans="1:5" ht="12.75">
      <c r="A36" s="98"/>
      <c r="B36" s="147"/>
      <c r="C36" s="147"/>
      <c r="D36" s="147"/>
      <c r="E36" s="147"/>
    </row>
    <row r="37" spans="1:5" ht="12.75">
      <c r="A37" s="98"/>
      <c r="B37" s="147"/>
      <c r="C37" s="147"/>
      <c r="D37" s="147"/>
      <c r="E37" s="147"/>
    </row>
    <row r="38" spans="1:5" ht="12.75">
      <c r="A38" s="98"/>
      <c r="B38" s="147"/>
      <c r="C38" s="147"/>
      <c r="D38" s="147"/>
      <c r="E38" s="147"/>
    </row>
    <row r="39" spans="1:5" ht="12.75">
      <c r="A39" s="98"/>
      <c r="B39" s="147"/>
      <c r="C39" s="147"/>
      <c r="D39" s="147"/>
      <c r="E39" s="147"/>
    </row>
    <row r="40" spans="1:5" ht="12.75">
      <c r="A40" s="98"/>
      <c r="B40" s="147"/>
      <c r="C40" s="147"/>
      <c r="D40" s="147"/>
      <c r="E40" s="147"/>
    </row>
    <row r="41" spans="1:5" ht="12.75">
      <c r="A41" s="98"/>
      <c r="B41" s="147"/>
      <c r="C41" s="147"/>
      <c r="D41" s="147"/>
      <c r="E41" s="147"/>
    </row>
    <row r="42" spans="1:5" ht="12.75">
      <c r="A42" s="98"/>
      <c r="B42" s="147"/>
      <c r="C42" s="147"/>
      <c r="D42" s="147"/>
      <c r="E42" s="147"/>
    </row>
    <row r="43" spans="1:5" ht="12.75">
      <c r="A43" s="98"/>
      <c r="B43" s="147"/>
      <c r="C43" s="147"/>
      <c r="D43" s="147"/>
      <c r="E43" s="147"/>
    </row>
    <row r="44" spans="1:5" ht="12.75">
      <c r="A44" s="98"/>
      <c r="B44" s="147"/>
      <c r="C44" s="147"/>
      <c r="D44" s="147"/>
      <c r="E44" s="147"/>
    </row>
    <row r="45" spans="1:5" ht="12.75">
      <c r="A45" s="98"/>
      <c r="B45" s="147"/>
      <c r="C45" s="147"/>
      <c r="D45" s="147"/>
      <c r="E45" s="147"/>
    </row>
    <row r="46" spans="1:5" ht="12.75">
      <c r="A46" s="98"/>
      <c r="B46" s="147"/>
      <c r="C46" s="147"/>
      <c r="D46" s="147"/>
      <c r="E46" s="147"/>
    </row>
    <row r="47" spans="1:5" ht="12.75">
      <c r="A47" s="98"/>
      <c r="B47" s="147"/>
      <c r="C47" s="147"/>
      <c r="D47" s="147"/>
      <c r="E47" s="147"/>
    </row>
    <row r="48" spans="1:5" ht="12.75">
      <c r="A48" s="98"/>
      <c r="B48" s="147"/>
      <c r="C48" s="147"/>
      <c r="D48" s="147"/>
      <c r="E48" s="147"/>
    </row>
    <row r="49" spans="1:5" ht="12.75">
      <c r="A49" s="98"/>
      <c r="B49" s="147"/>
      <c r="C49" s="147"/>
      <c r="D49" s="147"/>
      <c r="E49" s="147"/>
    </row>
    <row r="50" spans="1:5" ht="12.75">
      <c r="A50" s="98"/>
      <c r="B50" s="147"/>
      <c r="C50" s="147"/>
      <c r="D50" s="147"/>
      <c r="E50" s="147"/>
    </row>
    <row r="51" spans="1:5" ht="12.75">
      <c r="A51" s="98"/>
      <c r="B51" s="147"/>
      <c r="C51" s="147"/>
      <c r="D51" s="147"/>
      <c r="E51" s="147"/>
    </row>
    <row r="52" spans="1:5" ht="12.75">
      <c r="A52" s="98"/>
      <c r="B52" s="147"/>
      <c r="C52" s="147"/>
      <c r="D52" s="147"/>
      <c r="E52" s="147"/>
    </row>
    <row r="53" spans="1:5" ht="12.75">
      <c r="A53" s="98"/>
      <c r="B53" s="147"/>
      <c r="C53" s="147"/>
      <c r="D53" s="147"/>
      <c r="E53" s="147"/>
    </row>
    <row r="54" spans="1:5" ht="12.75">
      <c r="A54" s="98"/>
      <c r="B54" s="147"/>
      <c r="C54" s="147"/>
      <c r="D54" s="147"/>
      <c r="E54" s="147"/>
    </row>
    <row r="55" spans="1:5" ht="12.75">
      <c r="A55" s="98"/>
      <c r="B55" s="147"/>
      <c r="C55" s="147"/>
      <c r="D55" s="147"/>
      <c r="E55" s="147"/>
    </row>
    <row r="56" spans="1:5" ht="12.75">
      <c r="A56" s="98"/>
      <c r="B56" s="147"/>
      <c r="C56" s="147"/>
      <c r="D56" s="147"/>
      <c r="E56" s="147"/>
    </row>
    <row r="57" spans="1:5" ht="12.75">
      <c r="A57" s="98"/>
      <c r="B57" s="147"/>
      <c r="C57" s="147"/>
      <c r="D57" s="147"/>
      <c r="E57" s="147"/>
    </row>
    <row r="58" spans="1:5" ht="12.75">
      <c r="A58" s="98"/>
      <c r="B58" s="147"/>
      <c r="C58" s="147"/>
      <c r="D58" s="147"/>
      <c r="E58" s="147"/>
    </row>
    <row r="59" spans="1:5" ht="12.75">
      <c r="A59" s="98"/>
      <c r="B59" s="147"/>
      <c r="C59" s="147"/>
      <c r="D59" s="147"/>
      <c r="E59" s="147"/>
    </row>
    <row r="60" spans="1:5" ht="12.75">
      <c r="A60" s="98"/>
      <c r="B60" s="123" t="s">
        <v>264</v>
      </c>
      <c r="C60" s="147"/>
      <c r="D60" s="147"/>
      <c r="E60" s="147"/>
    </row>
    <row r="61" spans="1:5" ht="12.75">
      <c r="A61" s="98"/>
      <c r="B61" s="246"/>
      <c r="C61" s="247">
        <f>+'Parte 3'!C57</f>
        <v>2011</v>
      </c>
      <c r="D61" s="247">
        <f>+'Parte 3'!D57</f>
        <v>2012</v>
      </c>
      <c r="E61" s="248">
        <f>+'Parte 3'!E57</f>
        <v>2013</v>
      </c>
    </row>
    <row r="62" spans="1:5" ht="12.75">
      <c r="A62" s="98"/>
      <c r="B62" s="149" t="s">
        <v>115</v>
      </c>
      <c r="C62" s="152">
        <f>+C63+C64</f>
        <v>310</v>
      </c>
      <c r="D62" s="152">
        <f>+D63+D64</f>
        <v>310</v>
      </c>
      <c r="E62" s="152">
        <f>+E63+E64</f>
        <v>310</v>
      </c>
    </row>
    <row r="63" spans="1:5" ht="12.75">
      <c r="A63" s="98"/>
      <c r="B63" s="147" t="s">
        <v>104</v>
      </c>
      <c r="C63" s="152">
        <f>+'Parte 3'!C48</f>
        <v>0</v>
      </c>
      <c r="D63" s="152">
        <f>+'Parte 3'!D48</f>
        <v>0</v>
      </c>
      <c r="E63" s="152">
        <f>+'Parte 3'!E48</f>
        <v>0</v>
      </c>
    </row>
    <row r="64" spans="1:5" ht="12.75">
      <c r="A64" s="98"/>
      <c r="B64" s="147" t="s">
        <v>105</v>
      </c>
      <c r="C64" s="152">
        <f>+'Parte 3'!C58</f>
        <v>310</v>
      </c>
      <c r="D64" s="152">
        <f>+'Parte 3'!D58</f>
        <v>310</v>
      </c>
      <c r="E64" s="152">
        <f>+'Parte 3'!E58</f>
        <v>310</v>
      </c>
    </row>
    <row r="65" spans="1:5" ht="12.75">
      <c r="A65" s="98"/>
      <c r="B65" s="147" t="s">
        <v>102</v>
      </c>
      <c r="C65" s="162">
        <f>+C64/'Parte 2'!C54</f>
        <v>2.052980132450331</v>
      </c>
      <c r="D65" s="162">
        <f>+D64/'Parte 2'!D54</f>
        <v>2.2794117647058822</v>
      </c>
      <c r="E65" s="162">
        <f>+E64/'Parte 2'!E54</f>
        <v>2.039473684210526</v>
      </c>
    </row>
    <row r="66" spans="1:5" ht="12.75">
      <c r="A66" s="98"/>
      <c r="B66" s="147"/>
      <c r="C66" s="157"/>
      <c r="D66" s="157"/>
      <c r="E66" s="157"/>
    </row>
    <row r="67" spans="1:5" ht="12.75">
      <c r="A67" s="98"/>
      <c r="B67" s="149" t="s">
        <v>103</v>
      </c>
      <c r="C67" s="152">
        <f>+C68+C69</f>
        <v>5</v>
      </c>
      <c r="D67" s="152">
        <f>+D68+D69</f>
        <v>5</v>
      </c>
      <c r="E67" s="152">
        <f>+E68+E69</f>
        <v>5</v>
      </c>
    </row>
    <row r="68" spans="1:5" ht="12.75">
      <c r="A68" s="98"/>
      <c r="B68" s="147" t="s">
        <v>104</v>
      </c>
      <c r="C68" s="152">
        <f>+'Parte 3'!C49</f>
        <v>0</v>
      </c>
      <c r="D68" s="152">
        <f>+'Parte 3'!D49</f>
        <v>0</v>
      </c>
      <c r="E68" s="152">
        <f>+'Parte 3'!E49</f>
        <v>0</v>
      </c>
    </row>
    <row r="69" spans="1:5" ht="12.75">
      <c r="A69" s="98"/>
      <c r="B69" s="147" t="s">
        <v>105</v>
      </c>
      <c r="C69" s="152">
        <f>+'Parte 3'!C59</f>
        <v>5</v>
      </c>
      <c r="D69" s="152">
        <f>+'Parte 3'!D59</f>
        <v>5</v>
      </c>
      <c r="E69" s="152">
        <f>+'Parte 3'!E59</f>
        <v>5</v>
      </c>
    </row>
    <row r="70" spans="1:5" ht="12.75">
      <c r="A70" s="98"/>
      <c r="B70" s="147" t="s">
        <v>173</v>
      </c>
      <c r="C70" s="153">
        <f>+C69/C67</f>
        <v>1</v>
      </c>
      <c r="D70" s="153">
        <f>+D69/D67</f>
        <v>1</v>
      </c>
      <c r="E70" s="153">
        <f>+E69/E67</f>
        <v>1</v>
      </c>
    </row>
    <row r="71" spans="1:5" ht="12.75">
      <c r="A71" s="98"/>
      <c r="B71" s="147"/>
      <c r="C71" s="157"/>
      <c r="D71" s="157"/>
      <c r="E71" s="157"/>
    </row>
    <row r="72" spans="1:5" ht="12.75">
      <c r="A72" s="98"/>
      <c r="B72" s="149" t="s">
        <v>106</v>
      </c>
      <c r="C72" s="152">
        <f>+C73+C74</f>
        <v>15</v>
      </c>
      <c r="D72" s="152">
        <f>+D73+D74</f>
        <v>15</v>
      </c>
      <c r="E72" s="152">
        <f>+E73+E74</f>
        <v>15</v>
      </c>
    </row>
    <row r="73" spans="1:5" ht="12.75">
      <c r="A73" s="98"/>
      <c r="B73" s="147" t="s">
        <v>104</v>
      </c>
      <c r="C73" s="152">
        <f>+'Parte 3'!C52</f>
        <v>0</v>
      </c>
      <c r="D73" s="152">
        <f>+'Parte 3'!D52</f>
        <v>0</v>
      </c>
      <c r="E73" s="152">
        <f>+'Parte 3'!E52</f>
        <v>0</v>
      </c>
    </row>
    <row r="74" spans="1:5" ht="12.75">
      <c r="A74" s="98"/>
      <c r="B74" s="147" t="s">
        <v>105</v>
      </c>
      <c r="C74" s="152">
        <f>+'Parte 3'!C61</f>
        <v>15</v>
      </c>
      <c r="D74" s="152">
        <f>+'Parte 3'!D61</f>
        <v>15</v>
      </c>
      <c r="E74" s="152">
        <f>+'Parte 3'!E61</f>
        <v>15</v>
      </c>
    </row>
    <row r="75" spans="1:5" ht="12.75">
      <c r="A75" s="98"/>
      <c r="B75" s="154" t="s">
        <v>174</v>
      </c>
      <c r="C75" s="163">
        <f>+C74/C72</f>
        <v>1</v>
      </c>
      <c r="D75" s="163">
        <f>+D74/D72</f>
        <v>1</v>
      </c>
      <c r="E75" s="163">
        <f>+E74/E72</f>
        <v>1</v>
      </c>
    </row>
    <row r="76" spans="1:5" ht="12.75">
      <c r="A76" s="98"/>
      <c r="B76" s="147"/>
      <c r="C76" s="147"/>
      <c r="D76" s="147"/>
      <c r="E76" s="147"/>
    </row>
    <row r="77" spans="1:5" ht="12.75">
      <c r="A77" s="98"/>
      <c r="B77" s="147"/>
      <c r="C77" s="147"/>
      <c r="D77" s="147"/>
      <c r="E77" s="147"/>
    </row>
    <row r="78" spans="1:5" ht="12.75">
      <c r="A78" s="98"/>
      <c r="B78" s="123" t="s">
        <v>265</v>
      </c>
      <c r="C78" s="147"/>
      <c r="D78" s="147"/>
      <c r="E78" s="147"/>
    </row>
    <row r="79" spans="1:5" ht="12.75">
      <c r="A79" s="98"/>
      <c r="B79" s="249"/>
      <c r="C79" s="247">
        <f>+C61</f>
        <v>2011</v>
      </c>
      <c r="D79" s="247">
        <f>+D61</f>
        <v>2012</v>
      </c>
      <c r="E79" s="248">
        <f>+E61</f>
        <v>2013</v>
      </c>
    </row>
    <row r="80" spans="1:5" ht="12.75">
      <c r="A80" s="98"/>
      <c r="B80" s="149" t="s">
        <v>109</v>
      </c>
      <c r="C80" s="151">
        <f>+C81+C82</f>
        <v>8</v>
      </c>
      <c r="D80" s="151">
        <f>+D81+D82</f>
        <v>8</v>
      </c>
      <c r="E80" s="151">
        <f>+E81+E82</f>
        <v>8</v>
      </c>
    </row>
    <row r="81" spans="1:5" ht="12.75">
      <c r="A81" s="98"/>
      <c r="B81" s="147" t="s">
        <v>110</v>
      </c>
      <c r="C81" s="152">
        <f>+'Parte 3'!C67</f>
        <v>0</v>
      </c>
      <c r="D81" s="152">
        <f>+'Parte 3'!D67</f>
        <v>0</v>
      </c>
      <c r="E81" s="152">
        <f>+'Parte 3'!E67</f>
        <v>0</v>
      </c>
    </row>
    <row r="82" spans="1:5" ht="12.75">
      <c r="A82" s="98"/>
      <c r="B82" s="147" t="s">
        <v>112</v>
      </c>
      <c r="C82" s="152">
        <f>+'Parte 3'!C77</f>
        <v>8</v>
      </c>
      <c r="D82" s="152">
        <f>+'Parte 3'!D77</f>
        <v>8</v>
      </c>
      <c r="E82" s="152">
        <f>+'Parte 3'!E77</f>
        <v>8</v>
      </c>
    </row>
    <row r="83" spans="1:5" ht="12.75">
      <c r="A83" s="98"/>
      <c r="B83" s="154" t="s">
        <v>111</v>
      </c>
      <c r="C83" s="163">
        <f>+C82/C80</f>
        <v>1</v>
      </c>
      <c r="D83" s="163">
        <f>+D82/D80</f>
        <v>1</v>
      </c>
      <c r="E83" s="163">
        <f>+E82/E80</f>
        <v>1</v>
      </c>
    </row>
    <row r="84" spans="1:5" ht="12.75">
      <c r="A84" s="98"/>
      <c r="B84" s="147"/>
      <c r="C84" s="147"/>
      <c r="D84" s="147"/>
      <c r="E84" s="147"/>
    </row>
    <row r="85" spans="1:5" ht="12.75">
      <c r="A85" s="98"/>
      <c r="B85" s="147"/>
      <c r="C85" s="147"/>
      <c r="D85" s="147"/>
      <c r="E85" s="147"/>
    </row>
    <row r="86" spans="1:5" ht="12.75">
      <c r="A86" s="98"/>
      <c r="B86" s="147"/>
      <c r="C86" s="147"/>
      <c r="D86" s="147"/>
      <c r="E86" s="147"/>
    </row>
    <row r="87" spans="1:5" ht="12.75">
      <c r="A87" s="98"/>
      <c r="B87" s="147"/>
      <c r="C87" s="147"/>
      <c r="D87" s="147"/>
      <c r="E87" s="147"/>
    </row>
    <row r="88" spans="1:5" ht="12.75">
      <c r="A88" s="98"/>
      <c r="B88" s="147"/>
      <c r="C88" s="147"/>
      <c r="D88" s="147"/>
      <c r="E88" s="147"/>
    </row>
    <row r="89" spans="1:5" ht="12.75">
      <c r="A89" s="98"/>
      <c r="B89" s="147"/>
      <c r="C89" s="147"/>
      <c r="D89" s="147"/>
      <c r="E89" s="147"/>
    </row>
    <row r="90" spans="1:5" ht="12.75">
      <c r="A90" s="98"/>
      <c r="B90" s="147"/>
      <c r="C90" s="147"/>
      <c r="D90" s="147"/>
      <c r="E90" s="147"/>
    </row>
    <row r="91" spans="1:5" ht="12.75">
      <c r="A91" s="98"/>
      <c r="B91" s="147"/>
      <c r="C91" s="147"/>
      <c r="D91" s="147"/>
      <c r="E91" s="147"/>
    </row>
    <row r="92" spans="1:5" ht="12.75">
      <c r="A92" s="98"/>
      <c r="B92" s="147"/>
      <c r="C92" s="147"/>
      <c r="D92" s="147"/>
      <c r="E92" s="147"/>
    </row>
    <row r="93" spans="1:5" ht="12.75">
      <c r="A93" s="98"/>
      <c r="B93" s="147"/>
      <c r="C93" s="147"/>
      <c r="D93" s="147"/>
      <c r="E93" s="147"/>
    </row>
    <row r="94" spans="1:5" ht="12.75">
      <c r="A94" s="98"/>
      <c r="B94" s="147"/>
      <c r="C94" s="147"/>
      <c r="D94" s="147"/>
      <c r="E94" s="147"/>
    </row>
    <row r="95" spans="1:5" ht="12.75">
      <c r="A95" s="98"/>
      <c r="B95" s="147"/>
      <c r="C95" s="147"/>
      <c r="D95" s="147"/>
      <c r="E95" s="147"/>
    </row>
    <row r="96" spans="1:5" ht="12.75">
      <c r="A96" s="98"/>
      <c r="B96" s="147"/>
      <c r="C96" s="147"/>
      <c r="D96" s="147"/>
      <c r="E96" s="147"/>
    </row>
    <row r="97" spans="1:5" ht="12.75">
      <c r="A97" s="98"/>
      <c r="B97" s="147"/>
      <c r="C97" s="147"/>
      <c r="D97" s="147"/>
      <c r="E97" s="147"/>
    </row>
    <row r="98" spans="1:5" ht="12.75">
      <c r="A98" s="98"/>
      <c r="B98" s="147"/>
      <c r="C98" s="147"/>
      <c r="D98" s="147"/>
      <c r="E98" s="147"/>
    </row>
    <row r="99" spans="1:5" ht="12.75">
      <c r="A99" s="98"/>
      <c r="B99" s="147"/>
      <c r="C99" s="147"/>
      <c r="D99" s="147"/>
      <c r="E99" s="147"/>
    </row>
    <row r="100" spans="1:5" ht="12.75">
      <c r="A100" s="98"/>
      <c r="B100" s="147"/>
      <c r="C100" s="147"/>
      <c r="D100" s="147"/>
      <c r="E100" s="147"/>
    </row>
    <row r="101" spans="1:5" ht="12.75">
      <c r="A101" s="98"/>
      <c r="B101" s="147"/>
      <c r="C101" s="147"/>
      <c r="D101" s="147"/>
      <c r="E101" s="147"/>
    </row>
    <row r="102" spans="1:5" ht="12.75">
      <c r="A102" s="98"/>
      <c r="B102" s="147"/>
      <c r="C102" s="147"/>
      <c r="D102" s="147"/>
      <c r="E102" s="147"/>
    </row>
    <row r="103" spans="1:5" ht="12.75">
      <c r="A103" s="98"/>
      <c r="B103" s="147"/>
      <c r="C103" s="147"/>
      <c r="D103" s="147"/>
      <c r="E103" s="147"/>
    </row>
  </sheetData>
  <sheetProtection password="83B0" sheet="1" objects="1" scenarios="1" selectLockedCells="1"/>
  <printOptions/>
  <pageMargins left="0.984251968503937" right="0.7874015748031497" top="0.7874015748031497" bottom="0.5905511811023623"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Formularios CNACHILE</dc:title>
  <dc:subject/>
  <dc:creator>Sergio Poo</dc:creator>
  <cp:keywords/>
  <dc:description/>
  <cp:lastModifiedBy>Victor Valenzuela</cp:lastModifiedBy>
  <cp:lastPrinted>2014-08-08T12:26:11Z</cp:lastPrinted>
  <dcterms:created xsi:type="dcterms:W3CDTF">2000-08-08T08:45:32Z</dcterms:created>
  <dcterms:modified xsi:type="dcterms:W3CDTF">2014-11-07T21:14:36Z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